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WORKING FOLDERS\Alexandra Mackay\Docs RECEIVED for action\"/>
    </mc:Choice>
  </mc:AlternateContent>
  <xr:revisionPtr revIDLastSave="0" documentId="13_ncr:1_{EA996AD0-9A76-44D3-9323-31FBDAD4E824}" xr6:coauthVersionLast="47" xr6:coauthVersionMax="47" xr10:uidLastSave="{00000000-0000-0000-0000-000000000000}"/>
  <workbookProtection workbookAlgorithmName="SHA-512" workbookHashValue="vGZv/tAK+xpsDb2dDcHExKZqOaBC3y7MAuDZYId6twvDvI0WJNjGFVsUfXk5sVZ4PgegKQoXNfuYJzpq4FQOdg==" workbookSaltValue="66HUVnbjnmWwKWBp3ld3sA==" workbookSpinCount="100000" lockStructure="1"/>
  <bookViews>
    <workbookView xWindow="-108" yWindow="-108" windowWidth="23256" windowHeight="13896" tabRatio="986" xr2:uid="{00000000-000D-0000-FFFF-FFFF00000000}"/>
  </bookViews>
  <sheets>
    <sheet name="Information Page" sheetId="19" r:id="rId1"/>
    <sheet name="Benchmark Page" sheetId="2" r:id="rId2"/>
    <sheet name="Graphs" sheetId="13" r:id="rId3"/>
    <sheet name="Graphs %" sheetId="17" r:id="rId4"/>
    <sheet name="Graphs - select schools" sheetId="14" r:id="rId5"/>
    <sheet name="Utilities graph" sheetId="22" r:id="rId6"/>
    <sheet name="Teaching graph" sheetId="23" r:id="rId7"/>
    <sheet name="Support staff graph" sheetId="24" r:id="rId8"/>
    <sheet name="Data" sheetId="11" state="hidden" r:id="rId9"/>
    <sheet name="Pupil Numbers" sheetId="18" state="hidden" r:id="rId10"/>
    <sheet name="Floor Area" sheetId="15" state="hidden" r:id="rId11"/>
    <sheet name="Deprivation" sheetId="16" state="hidden" r:id="rId12"/>
    <sheet name="Rankings" sheetId="3" state="hidden" r:id="rId13"/>
    <sheet name="Cost Elements" sheetId="21" state="hidden" r:id="rId14"/>
    <sheet name="Cost Elements Lookup" sheetId="20" state="hidden" r:id="rId15"/>
    <sheet name="Schools" sheetId="25" state="hidden" r:id="rId16"/>
    <sheet name="Academies" sheetId="26" state="hidden" r:id="rId17"/>
  </sheets>
  <externalReferences>
    <externalReference r:id="rId18"/>
  </externalReferences>
  <definedNames>
    <definedName name="_xlnm._FilterDatabase" localSheetId="1" hidden="1">'Benchmark Page'!$H$5:$Y$15</definedName>
    <definedName name="_xlnm._FilterDatabase" localSheetId="8" hidden="1">Data!$A$3:$CF$243</definedName>
    <definedName name="_xlnm._FilterDatabase" localSheetId="11" hidden="1">Deprivation!$A$1:$I$327</definedName>
    <definedName name="_xlnm._FilterDatabase" localSheetId="10" hidden="1">'Floor Area'!$A$1:$F$279</definedName>
    <definedName name="_xlnm._FilterDatabase" localSheetId="9" hidden="1">'Pupil Numbers'!$A$1:$F$262</definedName>
    <definedName name="_xlnm._FilterDatabase" localSheetId="12" hidden="1">Rankings!$A$2:$Q$257</definedName>
    <definedName name="_xlnm._FilterDatabase" localSheetId="15" hidden="1">Schools!$A$1:$N$1</definedName>
    <definedName name="NAME">Rankings!$P$2:$P$258</definedName>
    <definedName name="_xlnm.Print_Area" localSheetId="2">Graphs!$A$1:$K$64</definedName>
    <definedName name="_xlnm.Print_Area" localSheetId="4">'Graphs - select schools'!$A$1:$K$122</definedName>
    <definedName name="_xlnm.Print_Area" localSheetId="3">'Graphs %'!$A$1:$K$64</definedName>
    <definedName name="_xlnm.Print_Area" localSheetId="0">'Information Page'!$C$1:$G$50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22" i="3" l="1"/>
  <c r="C260" i="15" l="1"/>
  <c r="C259" i="15"/>
  <c r="C258" i="15"/>
  <c r="C257" i="15"/>
  <c r="C262" i="18"/>
  <c r="C261" i="18"/>
  <c r="C260" i="18"/>
  <c r="C259" i="18"/>
  <c r="C253" i="18"/>
  <c r="C252" i="18"/>
  <c r="C251" i="18"/>
  <c r="C250" i="18"/>
  <c r="C249" i="18"/>
  <c r="C248" i="18"/>
  <c r="C247" i="18"/>
  <c r="C242" i="18"/>
  <c r="C241" i="18"/>
  <c r="C240" i="18"/>
  <c r="C239" i="18"/>
  <c r="C234" i="18"/>
  <c r="C235" i="18"/>
  <c r="C238" i="18"/>
  <c r="C236" i="18"/>
  <c r="C233" i="18"/>
  <c r="C237" i="18"/>
  <c r="C231" i="18"/>
  <c r="C232" i="18"/>
  <c r="C229" i="18"/>
  <c r="C230" i="18"/>
  <c r="C228" i="18"/>
  <c r="C226" i="18"/>
  <c r="C224" i="18"/>
  <c r="C223" i="18"/>
  <c r="C222" i="18"/>
  <c r="C225" i="18"/>
  <c r="C227" i="18"/>
  <c r="C221" i="18"/>
  <c r="C220" i="18"/>
  <c r="C219" i="18"/>
  <c r="C218" i="18"/>
  <c r="C217" i="18"/>
  <c r="C216" i="18"/>
  <c r="C205" i="18"/>
  <c r="C215" i="18"/>
  <c r="C212" i="18"/>
  <c r="C214" i="18"/>
  <c r="C211" i="18"/>
  <c r="C213" i="18"/>
  <c r="C203" i="18"/>
  <c r="C208" i="18"/>
  <c r="C210" i="18"/>
  <c r="C206" i="18"/>
  <c r="C207" i="18"/>
  <c r="C200" i="18"/>
  <c r="C191" i="18"/>
  <c r="C204" i="18"/>
  <c r="C199" i="18"/>
  <c r="C197" i="18"/>
  <c r="C194" i="18"/>
  <c r="C196" i="18"/>
  <c r="C193" i="18"/>
  <c r="C202" i="18"/>
  <c r="C201" i="18"/>
  <c r="C209" i="18"/>
  <c r="C195" i="18"/>
  <c r="C192" i="18"/>
  <c r="C198" i="18"/>
  <c r="C189" i="18"/>
  <c r="C187" i="18"/>
  <c r="C190" i="18"/>
  <c r="C186" i="18"/>
  <c r="C184" i="18"/>
  <c r="C180" i="18"/>
  <c r="C188" i="18"/>
  <c r="C182" i="18"/>
  <c r="C183" i="18"/>
  <c r="C177" i="18"/>
  <c r="C185" i="18"/>
  <c r="C181" i="18"/>
  <c r="C179" i="18"/>
  <c r="C178" i="18"/>
  <c r="C176" i="18"/>
  <c r="C174" i="18"/>
  <c r="C172" i="18"/>
  <c r="C171" i="18"/>
  <c r="C173" i="18"/>
  <c r="C175" i="18"/>
  <c r="C165" i="18"/>
  <c r="C167" i="18"/>
  <c r="C166" i="18"/>
  <c r="C169" i="18"/>
  <c r="C163" i="18"/>
  <c r="C161" i="18"/>
  <c r="C170" i="18"/>
  <c r="C164" i="18"/>
  <c r="C168" i="18"/>
  <c r="C162" i="18"/>
  <c r="C158" i="18"/>
  <c r="C159" i="18"/>
  <c r="C156" i="18"/>
  <c r="C160" i="18"/>
  <c r="C157" i="18"/>
  <c r="C147" i="18"/>
  <c r="C154" i="18"/>
  <c r="C153" i="18"/>
  <c r="C155" i="18"/>
  <c r="C151" i="18"/>
  <c r="C150" i="18"/>
  <c r="C146" i="18"/>
  <c r="C152" i="18"/>
  <c r="C148" i="18"/>
  <c r="C145" i="18"/>
  <c r="C144" i="18"/>
  <c r="C142" i="18"/>
  <c r="C136" i="18"/>
  <c r="C149" i="18"/>
  <c r="C141" i="18"/>
  <c r="C138" i="18"/>
  <c r="C140" i="18"/>
  <c r="C137" i="18"/>
  <c r="C139" i="18"/>
  <c r="C143" i="18"/>
  <c r="C131" i="18"/>
  <c r="C135" i="18"/>
  <c r="C134" i="18"/>
  <c r="C130" i="18"/>
  <c r="C129" i="18"/>
  <c r="C121" i="18"/>
  <c r="C133" i="18"/>
  <c r="C128" i="18"/>
  <c r="C132" i="18"/>
  <c r="C125" i="18"/>
  <c r="C124" i="18"/>
  <c r="C127" i="18"/>
  <c r="C123" i="18"/>
  <c r="C120" i="18"/>
  <c r="C116" i="18"/>
  <c r="C107" i="18"/>
  <c r="C126" i="18"/>
  <c r="C115" i="18"/>
  <c r="C118" i="18"/>
  <c r="C117" i="18"/>
  <c r="C110" i="18"/>
  <c r="C114" i="18"/>
  <c r="C104" i="18"/>
  <c r="C119" i="18"/>
  <c r="C112" i="18"/>
  <c r="C111" i="18"/>
  <c r="C106" i="18"/>
  <c r="C109" i="18"/>
  <c r="C122" i="18"/>
  <c r="C105" i="18"/>
  <c r="C113" i="18"/>
  <c r="C108" i="18"/>
  <c r="C103" i="18"/>
  <c r="C100" i="18"/>
  <c r="C102" i="18"/>
  <c r="C99" i="18"/>
  <c r="C101" i="18"/>
  <c r="C97" i="18"/>
  <c r="C96" i="18"/>
  <c r="C92" i="18"/>
  <c r="C93" i="18"/>
  <c r="C88" i="18"/>
  <c r="C94" i="18"/>
  <c r="C98" i="18"/>
  <c r="C91" i="18"/>
  <c r="C95" i="18"/>
  <c r="C90" i="18"/>
  <c r="C89" i="18"/>
  <c r="C81" i="18"/>
  <c r="C80" i="18"/>
  <c r="C79" i="18"/>
  <c r="C77" i="18"/>
  <c r="C78" i="18"/>
  <c r="C76" i="18"/>
  <c r="C75" i="18"/>
  <c r="C74" i="18"/>
  <c r="C72" i="18"/>
  <c r="C73" i="18"/>
  <c r="C71" i="18"/>
  <c r="C69" i="18"/>
  <c r="C70" i="18"/>
  <c r="C66" i="18"/>
  <c r="C68" i="18"/>
  <c r="C67" i="18"/>
  <c r="C64" i="18"/>
  <c r="C63" i="18"/>
  <c r="C62" i="18"/>
  <c r="C65" i="18"/>
  <c r="C60" i="18"/>
  <c r="C61" i="18"/>
  <c r="C59" i="18"/>
  <c r="C58" i="18"/>
  <c r="C55" i="18"/>
  <c r="C54" i="18"/>
  <c r="C57" i="18"/>
  <c r="C56" i="18"/>
  <c r="C53" i="18"/>
  <c r="C52" i="18"/>
  <c r="C45" i="18"/>
  <c r="C44" i="18"/>
  <c r="C43" i="18"/>
  <c r="C39" i="18"/>
  <c r="C42" i="18"/>
  <c r="C38" i="18"/>
  <c r="C32" i="18"/>
  <c r="C40" i="18"/>
  <c r="C36" i="18"/>
  <c r="C41" i="18"/>
  <c r="C33" i="18"/>
  <c r="C34" i="18"/>
  <c r="C35" i="18"/>
  <c r="C37" i="18"/>
  <c r="C29" i="18"/>
  <c r="C27" i="18"/>
  <c r="C26" i="18"/>
  <c r="C22" i="18"/>
  <c r="C31" i="18"/>
  <c r="C28" i="18"/>
  <c r="C23" i="18"/>
  <c r="C30" i="18"/>
  <c r="C24" i="18"/>
  <c r="C21" i="18"/>
  <c r="C20" i="18"/>
  <c r="C19" i="18"/>
  <c r="C18" i="18"/>
  <c r="C25" i="18"/>
  <c r="C17" i="18"/>
  <c r="C16" i="18"/>
  <c r="C15" i="18"/>
  <c r="C13" i="18"/>
  <c r="C14" i="18"/>
  <c r="C12" i="18"/>
  <c r="C10" i="18"/>
  <c r="C11" i="18"/>
  <c r="C8" i="18"/>
  <c r="C9" i="18"/>
  <c r="C6" i="18"/>
  <c r="C4" i="18"/>
  <c r="C7" i="18"/>
  <c r="C2" i="18"/>
  <c r="C3" i="18"/>
  <c r="C5" i="18"/>
  <c r="E240" i="11" l="1"/>
  <c r="F240" i="11"/>
  <c r="G240" i="11"/>
  <c r="H240" i="11"/>
  <c r="I240" i="11"/>
  <c r="J240" i="11"/>
  <c r="K240" i="11"/>
  <c r="L240" i="11"/>
  <c r="M240" i="11"/>
  <c r="N240" i="11"/>
  <c r="O240" i="11"/>
  <c r="P240" i="11"/>
  <c r="Q240" i="11"/>
  <c r="R240" i="11"/>
  <c r="S240" i="11"/>
  <c r="T240" i="11"/>
  <c r="U240" i="11"/>
  <c r="V240" i="11"/>
  <c r="W240" i="11"/>
  <c r="X240" i="11"/>
  <c r="Y240" i="11"/>
  <c r="Z240" i="11"/>
  <c r="AA240" i="11"/>
  <c r="AB240" i="11"/>
  <c r="E241" i="11"/>
  <c r="F241" i="11"/>
  <c r="G241" i="11"/>
  <c r="H241" i="11"/>
  <c r="I241" i="11"/>
  <c r="J241" i="11"/>
  <c r="K241" i="11"/>
  <c r="L241" i="11"/>
  <c r="M241" i="11"/>
  <c r="N241" i="11"/>
  <c r="O241" i="11"/>
  <c r="P241" i="11"/>
  <c r="Q241" i="11"/>
  <c r="R241" i="11"/>
  <c r="S241" i="11"/>
  <c r="T241" i="11"/>
  <c r="U241" i="11"/>
  <c r="V241" i="11"/>
  <c r="W241" i="11"/>
  <c r="X241" i="11"/>
  <c r="Y241" i="11"/>
  <c r="Z241" i="11"/>
  <c r="AA241" i="11"/>
  <c r="AB241" i="11"/>
  <c r="E242" i="11"/>
  <c r="F242" i="11"/>
  <c r="G242" i="11"/>
  <c r="H242" i="11"/>
  <c r="I242" i="11"/>
  <c r="J242" i="11"/>
  <c r="K242" i="11"/>
  <c r="L242" i="11"/>
  <c r="M242" i="11"/>
  <c r="N242" i="11"/>
  <c r="O242" i="11"/>
  <c r="P242" i="11"/>
  <c r="Q242" i="11"/>
  <c r="R242" i="11"/>
  <c r="S242" i="11"/>
  <c r="T242" i="11"/>
  <c r="U242" i="11"/>
  <c r="V242" i="11"/>
  <c r="W242" i="11"/>
  <c r="X242" i="11"/>
  <c r="Y242" i="11"/>
  <c r="Z242" i="11"/>
  <c r="AA242" i="11"/>
  <c r="AB242" i="11"/>
  <c r="E243" i="11"/>
  <c r="F243" i="11"/>
  <c r="G243" i="11"/>
  <c r="H243" i="11"/>
  <c r="I243" i="11"/>
  <c r="J243" i="11"/>
  <c r="K243" i="11"/>
  <c r="L243" i="11"/>
  <c r="M243" i="11"/>
  <c r="N243" i="11"/>
  <c r="O243" i="11"/>
  <c r="P243" i="11"/>
  <c r="Q243" i="11"/>
  <c r="R243" i="11"/>
  <c r="S243" i="11"/>
  <c r="T243" i="11"/>
  <c r="U243" i="11"/>
  <c r="V243" i="11"/>
  <c r="W243" i="11"/>
  <c r="X243" i="11"/>
  <c r="Y243" i="11"/>
  <c r="Z243" i="11"/>
  <c r="AA243" i="11"/>
  <c r="AB243" i="11"/>
  <c r="AC109" i="11"/>
  <c r="H53" i="17"/>
  <c r="G3" i="16"/>
  <c r="G4" i="16"/>
  <c r="G5"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G216" i="16"/>
  <c r="G217" i="16"/>
  <c r="G218" i="16"/>
  <c r="G219" i="16"/>
  <c r="G220" i="16"/>
  <c r="G221" i="16"/>
  <c r="G222" i="16"/>
  <c r="G223" i="16"/>
  <c r="G224" i="16"/>
  <c r="G225" i="16"/>
  <c r="G226" i="16"/>
  <c r="G227" i="16"/>
  <c r="G228" i="16"/>
  <c r="G229" i="16"/>
  <c r="G230" i="16"/>
  <c r="G231" i="16"/>
  <c r="G232" i="16"/>
  <c r="G233" i="16"/>
  <c r="G234" i="16"/>
  <c r="G235" i="16"/>
  <c r="G236" i="16"/>
  <c r="G237" i="16"/>
  <c r="G238" i="16"/>
  <c r="G239" i="16"/>
  <c r="G240" i="16"/>
  <c r="G241" i="16"/>
  <c r="G247" i="16"/>
  <c r="G248" i="16"/>
  <c r="G249" i="16"/>
  <c r="G250" i="16"/>
  <c r="G251" i="16"/>
  <c r="G252" i="16"/>
  <c r="G253" i="16"/>
  <c r="G2" i="16"/>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02" i="18"/>
  <c r="F203" i="18"/>
  <c r="F204" i="18"/>
  <c r="F205" i="18"/>
  <c r="F206" i="18"/>
  <c r="F207" i="18"/>
  <c r="F208" i="18"/>
  <c r="F209"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7" i="18"/>
  <c r="F248" i="18"/>
  <c r="F249" i="18"/>
  <c r="F250" i="18"/>
  <c r="F251" i="18"/>
  <c r="F252" i="18"/>
  <c r="F253" i="18"/>
  <c r="F2" i="18"/>
  <c r="F3" i="15"/>
  <c r="F4" i="15"/>
  <c r="F5" i="15"/>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3" i="15"/>
  <c r="F184" i="15"/>
  <c r="F185" i="15"/>
  <c r="F186" i="15"/>
  <c r="F187" i="15"/>
  <c r="F188" i="15"/>
  <c r="F189" i="15"/>
  <c r="F190" i="15"/>
  <c r="F191" i="15"/>
  <c r="F192" i="15"/>
  <c r="F193" i="15"/>
  <c r="F194" i="15"/>
  <c r="F195" i="15"/>
  <c r="F196" i="15"/>
  <c r="F197" i="15"/>
  <c r="F198" i="15"/>
  <c r="F199" i="15"/>
  <c r="F200" i="15"/>
  <c r="F201" i="15"/>
  <c r="F202" i="15"/>
  <c r="F203" i="15"/>
  <c r="F204" i="15"/>
  <c r="F205" i="15"/>
  <c r="F206" i="15"/>
  <c r="F207" i="15"/>
  <c r="F208" i="15"/>
  <c r="F209" i="15"/>
  <c r="F210" i="15"/>
  <c r="F211" i="15"/>
  <c r="F212" i="15"/>
  <c r="F213" i="15"/>
  <c r="F214" i="15"/>
  <c r="F215" i="15"/>
  <c r="F216" i="15"/>
  <c r="F217" i="15"/>
  <c r="F218" i="15"/>
  <c r="F219" i="15"/>
  <c r="F220" i="15"/>
  <c r="F221" i="15"/>
  <c r="F222" i="15"/>
  <c r="F223" i="15"/>
  <c r="F224" i="15"/>
  <c r="F225" i="15"/>
  <c r="F226" i="15"/>
  <c r="F227" i="15"/>
  <c r="F228" i="15"/>
  <c r="F229" i="15"/>
  <c r="F230" i="15"/>
  <c r="F231" i="15"/>
  <c r="F232" i="15"/>
  <c r="F233" i="15"/>
  <c r="F234" i="15"/>
  <c r="F235" i="15"/>
  <c r="F236" i="15"/>
  <c r="F237" i="15"/>
  <c r="F238" i="15"/>
  <c r="F239" i="15"/>
  <c r="F240" i="15"/>
  <c r="F241" i="15"/>
  <c r="F247" i="15"/>
  <c r="F248" i="15"/>
  <c r="F249" i="15"/>
  <c r="F250" i="15"/>
  <c r="F251" i="15"/>
  <c r="F252" i="15"/>
  <c r="F253" i="15"/>
  <c r="F2" i="15"/>
  <c r="D3" i="13"/>
  <c r="E58" i="13" s="1"/>
  <c r="AC239" i="11" l="1"/>
  <c r="AC184" i="11"/>
  <c r="AC196" i="11"/>
  <c r="AC191" i="11"/>
  <c r="AC236" i="11"/>
  <c r="AC238" i="11"/>
  <c r="AC237" i="11"/>
  <c r="O3" i="25" l="1"/>
  <c r="O4" i="25"/>
  <c r="O5" i="25"/>
  <c r="O6" i="25"/>
  <c r="O7" i="25"/>
  <c r="O8" i="25"/>
  <c r="O2" i="25"/>
  <c r="K3" i="25"/>
  <c r="K4" i="25"/>
  <c r="K5" i="25"/>
  <c r="K6" i="25"/>
  <c r="K7" i="25"/>
  <c r="K8" i="25"/>
  <c r="K9" i="25"/>
  <c r="K10" i="25"/>
  <c r="K11" i="25"/>
  <c r="K12" i="25"/>
  <c r="K13" i="25"/>
  <c r="K14" i="25"/>
  <c r="K15" i="25"/>
  <c r="K16" i="25"/>
  <c r="K17" i="25"/>
  <c r="K18" i="25"/>
  <c r="K19" i="25"/>
  <c r="K20" i="25"/>
  <c r="K21" i="25"/>
  <c r="K22" i="25"/>
  <c r="K23" i="25"/>
  <c r="K24" i="25"/>
  <c r="K25" i="25"/>
  <c r="K26" i="25"/>
  <c r="K27" i="25"/>
  <c r="K28" i="25"/>
  <c r="K29" i="25"/>
  <c r="K30" i="25"/>
  <c r="K31" i="25"/>
  <c r="K32" i="25"/>
  <c r="K33" i="25"/>
  <c r="K34" i="25"/>
  <c r="K35" i="25"/>
  <c r="K36" i="25"/>
  <c r="K37" i="25"/>
  <c r="K38" i="25"/>
  <c r="K39" i="25"/>
  <c r="K40" i="25"/>
  <c r="K41" i="25"/>
  <c r="K42" i="25"/>
  <c r="K43" i="25"/>
  <c r="K44" i="25"/>
  <c r="K45" i="25"/>
  <c r="K46" i="25"/>
  <c r="K47" i="25"/>
  <c r="K48" i="25"/>
  <c r="K49" i="25"/>
  <c r="K50" i="25"/>
  <c r="K51" i="25"/>
  <c r="K52" i="25"/>
  <c r="K53" i="25"/>
  <c r="K54" i="25"/>
  <c r="K55" i="25"/>
  <c r="K56" i="25"/>
  <c r="K57" i="25"/>
  <c r="K58" i="25"/>
  <c r="K59" i="25"/>
  <c r="K60" i="25"/>
  <c r="K61" i="25"/>
  <c r="K62" i="25"/>
  <c r="K63" i="25"/>
  <c r="K64" i="25"/>
  <c r="K65" i="25"/>
  <c r="K66" i="25"/>
  <c r="K67" i="25"/>
  <c r="K68" i="25"/>
  <c r="K69" i="25"/>
  <c r="K70" i="25"/>
  <c r="K71" i="25"/>
  <c r="K72" i="25"/>
  <c r="K73" i="25"/>
  <c r="K74" i="25"/>
  <c r="K75" i="25"/>
  <c r="K76" i="25"/>
  <c r="K77" i="25"/>
  <c r="K78" i="25"/>
  <c r="K79" i="25"/>
  <c r="K80" i="25"/>
  <c r="K81" i="25"/>
  <c r="K82" i="25"/>
  <c r="K83" i="25"/>
  <c r="K84" i="25"/>
  <c r="K85" i="25"/>
  <c r="K86" i="25"/>
  <c r="K87" i="25"/>
  <c r="K88" i="25"/>
  <c r="K89" i="25"/>
  <c r="K90" i="25"/>
  <c r="K91" i="25"/>
  <c r="K92" i="25"/>
  <c r="K93" i="25"/>
  <c r="K94" i="25"/>
  <c r="K95" i="25"/>
  <c r="K96" i="25"/>
  <c r="K97" i="25"/>
  <c r="K98" i="25"/>
  <c r="K99" i="25"/>
  <c r="K100" i="25"/>
  <c r="K101" i="25"/>
  <c r="K102" i="25"/>
  <c r="K103" i="25"/>
  <c r="K104" i="25"/>
  <c r="K105" i="25"/>
  <c r="K106" i="25"/>
  <c r="K107" i="25"/>
  <c r="K108" i="25"/>
  <c r="K109" i="25"/>
  <c r="K110" i="25"/>
  <c r="K111" i="25"/>
  <c r="K112" i="25"/>
  <c r="K113" i="25"/>
  <c r="K114" i="25"/>
  <c r="K115" i="25"/>
  <c r="K116" i="25"/>
  <c r="K117" i="25"/>
  <c r="K118" i="25"/>
  <c r="K119" i="25"/>
  <c r="K120" i="25"/>
  <c r="K121" i="25"/>
  <c r="K122" i="25"/>
  <c r="K123" i="25"/>
  <c r="K124" i="25"/>
  <c r="K125" i="25"/>
  <c r="K126" i="25"/>
  <c r="K127" i="25"/>
  <c r="K128" i="25"/>
  <c r="K129" i="25"/>
  <c r="K130" i="25"/>
  <c r="K131" i="25"/>
  <c r="K132" i="25"/>
  <c r="K133" i="25"/>
  <c r="K134" i="25"/>
  <c r="K135" i="25"/>
  <c r="K136" i="25"/>
  <c r="K137" i="25"/>
  <c r="K138" i="25"/>
  <c r="K139" i="25"/>
  <c r="K140" i="25"/>
  <c r="K141" i="25"/>
  <c r="K142" i="25"/>
  <c r="K143" i="25"/>
  <c r="K144" i="25"/>
  <c r="K145" i="25"/>
  <c r="K146" i="25"/>
  <c r="K147" i="25"/>
  <c r="K148" i="25"/>
  <c r="K149" i="25"/>
  <c r="K150" i="25"/>
  <c r="K151" i="25"/>
  <c r="K152" i="25"/>
  <c r="K153" i="25"/>
  <c r="K154" i="25"/>
  <c r="K155" i="25"/>
  <c r="K156" i="25"/>
  <c r="K157" i="25"/>
  <c r="K158" i="25"/>
  <c r="K159" i="25"/>
  <c r="K160" i="25"/>
  <c r="K161" i="25"/>
  <c r="K162" i="25"/>
  <c r="K163" i="25"/>
  <c r="K164" i="25"/>
  <c r="K165" i="25"/>
  <c r="K2" i="25"/>
  <c r="G3" i="25"/>
  <c r="G4" i="25"/>
  <c r="G5" i="25"/>
  <c r="G6" i="25"/>
  <c r="G7" i="25"/>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2" i="25"/>
  <c r="C3" i="25"/>
  <c r="C4" i="25"/>
  <c r="C5" i="25"/>
  <c r="C6" i="25"/>
  <c r="C7" i="25"/>
  <c r="C8" i="25"/>
  <c r="C9" i="25"/>
  <c r="C10" i="25"/>
  <c r="C11" i="25"/>
  <c r="C12" i="25"/>
  <c r="C13" i="25"/>
  <c r="C14"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2" i="25"/>
  <c r="C68" i="17"/>
  <c r="D68" i="17"/>
  <c r="G66" i="17"/>
  <c r="J69" i="14"/>
  <c r="I69" i="14"/>
  <c r="D68" i="13" l="1"/>
  <c r="C68" i="13"/>
  <c r="C21" i="16"/>
  <c r="C5" i="16"/>
  <c r="C8" i="16"/>
  <c r="C10" i="16"/>
  <c r="C6" i="16"/>
  <c r="C14" i="16"/>
  <c r="C7" i="16"/>
  <c r="C11" i="16"/>
  <c r="C12" i="16"/>
  <c r="C9" i="16"/>
  <c r="C13" i="16"/>
  <c r="C38" i="16"/>
  <c r="C19" i="16"/>
  <c r="C15" i="16"/>
  <c r="C23" i="16"/>
  <c r="C20" i="16"/>
  <c r="C31" i="16"/>
  <c r="C18" i="16"/>
  <c r="C22" i="16"/>
  <c r="C33" i="16"/>
  <c r="C26" i="16"/>
  <c r="C24" i="16"/>
  <c r="C17" i="16"/>
  <c r="C30" i="16"/>
  <c r="C36" i="16"/>
  <c r="C32" i="16"/>
  <c r="C28" i="16"/>
  <c r="C35" i="16"/>
  <c r="C25" i="16"/>
  <c r="C34" i="16"/>
  <c r="C29" i="16"/>
  <c r="C27" i="16"/>
  <c r="C37" i="16"/>
  <c r="C41" i="16"/>
  <c r="C2" i="16"/>
  <c r="C43" i="16"/>
  <c r="C44" i="16"/>
  <c r="C39" i="16"/>
  <c r="C40" i="16"/>
  <c r="C45" i="16"/>
  <c r="C42" i="16"/>
  <c r="C46" i="16"/>
  <c r="C54" i="16"/>
  <c r="C53" i="16"/>
  <c r="C52" i="16"/>
  <c r="C56" i="16"/>
  <c r="C58" i="16"/>
  <c r="C59" i="16"/>
  <c r="C61" i="16"/>
  <c r="C57" i="16"/>
  <c r="C60" i="16"/>
  <c r="C55" i="16"/>
  <c r="C63" i="16"/>
  <c r="C64" i="16"/>
  <c r="C68" i="16"/>
  <c r="C66" i="16"/>
  <c r="C67" i="16"/>
  <c r="C73" i="16"/>
  <c r="C74" i="16"/>
  <c r="C71" i="16"/>
  <c r="C65" i="16"/>
  <c r="C62" i="16"/>
  <c r="C70" i="16"/>
  <c r="C72" i="16"/>
  <c r="C75" i="16"/>
  <c r="C78" i="16"/>
  <c r="C77" i="16"/>
  <c r="C69" i="16"/>
  <c r="C76" i="16"/>
  <c r="C79" i="16"/>
  <c r="C80" i="16"/>
  <c r="C81" i="16"/>
  <c r="C87" i="16"/>
  <c r="C200" i="16"/>
  <c r="C88" i="16"/>
  <c r="C95" i="16"/>
  <c r="C106" i="16"/>
  <c r="C141" i="16"/>
  <c r="C117" i="16"/>
  <c r="C91" i="16"/>
  <c r="C96" i="16"/>
  <c r="C90" i="16"/>
  <c r="C93" i="16"/>
  <c r="C89" i="16"/>
  <c r="C111" i="16"/>
  <c r="C116" i="16"/>
  <c r="C110" i="16"/>
  <c r="C129" i="16"/>
  <c r="C101" i="16"/>
  <c r="C108" i="16"/>
  <c r="C115" i="16"/>
  <c r="C100" i="16"/>
  <c r="C92" i="16"/>
  <c r="C124" i="16"/>
  <c r="C98" i="16"/>
  <c r="C104" i="16"/>
  <c r="C94" i="16"/>
  <c r="C122" i="16"/>
  <c r="C133" i="16"/>
  <c r="C97" i="16"/>
  <c r="C114" i="16"/>
  <c r="C107" i="16"/>
  <c r="C99" i="16"/>
  <c r="C102" i="16"/>
  <c r="C130" i="16"/>
  <c r="C105" i="16"/>
  <c r="C112" i="16"/>
  <c r="C132" i="16"/>
  <c r="C109" i="16"/>
  <c r="C169" i="16"/>
  <c r="C125" i="16"/>
  <c r="C137" i="16"/>
  <c r="C192" i="16"/>
  <c r="C120" i="16"/>
  <c r="C113" i="16"/>
  <c r="C177" i="16"/>
  <c r="C103" i="16"/>
  <c r="C131" i="16"/>
  <c r="C139" i="16"/>
  <c r="C160" i="16"/>
  <c r="C149" i="16"/>
  <c r="C128" i="16"/>
  <c r="C119" i="16"/>
  <c r="C127" i="16"/>
  <c r="C150" i="16"/>
  <c r="C118" i="16"/>
  <c r="C134" i="16"/>
  <c r="C162" i="16"/>
  <c r="C157" i="16"/>
  <c r="C151" i="16"/>
  <c r="C121" i="16"/>
  <c r="C123" i="16"/>
  <c r="C143" i="16"/>
  <c r="C155" i="16"/>
  <c r="C159" i="16"/>
  <c r="C174" i="16"/>
  <c r="C135" i="16"/>
  <c r="C142" i="16"/>
  <c r="C147" i="16"/>
  <c r="C184" i="16"/>
  <c r="C167" i="16"/>
  <c r="C126" i="16"/>
  <c r="C148" i="16"/>
  <c r="C201" i="16"/>
  <c r="C178" i="16"/>
  <c r="C145" i="16"/>
  <c r="C144" i="16"/>
  <c r="C138" i="16"/>
  <c r="C161" i="16"/>
  <c r="C168" i="16"/>
  <c r="C154" i="16"/>
  <c r="C171" i="16"/>
  <c r="C172" i="16"/>
  <c r="C146" i="16"/>
  <c r="C164" i="16"/>
  <c r="C153" i="16"/>
  <c r="C136" i="16"/>
  <c r="C156" i="16"/>
  <c r="C202" i="16"/>
  <c r="C140" i="16"/>
  <c r="C212" i="16"/>
  <c r="C187" i="16"/>
  <c r="C181" i="16"/>
  <c r="C170" i="16"/>
  <c r="C205" i="16"/>
  <c r="C214" i="16"/>
  <c r="C186" i="16"/>
  <c r="C166" i="16"/>
  <c r="C175" i="16"/>
  <c r="C173" i="16"/>
  <c r="C165" i="16"/>
  <c r="C163" i="16"/>
  <c r="C197" i="16"/>
  <c r="C158" i="16"/>
  <c r="C189" i="16"/>
  <c r="C152" i="16"/>
  <c r="C196" i="16"/>
  <c r="C203" i="16"/>
  <c r="C193" i="16"/>
  <c r="C183" i="16"/>
  <c r="C176" i="16"/>
  <c r="C198" i="16"/>
  <c r="C194" i="16"/>
  <c r="C213" i="16"/>
  <c r="C182" i="16"/>
  <c r="C191" i="16"/>
  <c r="C179" i="16"/>
  <c r="C236" i="16"/>
  <c r="C206" i="16"/>
  <c r="C185" i="16"/>
  <c r="C188" i="16"/>
  <c r="C180" i="16"/>
  <c r="C218" i="16"/>
  <c r="C215" i="16"/>
  <c r="C190" i="16"/>
  <c r="C209" i="16"/>
  <c r="C222" i="16"/>
  <c r="C217" i="16"/>
  <c r="C208" i="16"/>
  <c r="C220" i="16"/>
  <c r="C216" i="16"/>
  <c r="C207" i="16"/>
  <c r="C195" i="16"/>
  <c r="C210" i="16"/>
  <c r="C204" i="16"/>
  <c r="C199" i="16"/>
  <c r="C223" i="16"/>
  <c r="C221" i="16"/>
  <c r="C211" i="16"/>
  <c r="C229" i="16"/>
  <c r="C224" i="16"/>
  <c r="C232" i="16"/>
  <c r="C234" i="16"/>
  <c r="C225" i="16"/>
  <c r="C231" i="16"/>
  <c r="C230" i="16"/>
  <c r="C228" i="16"/>
  <c r="C227" i="16"/>
  <c r="C219" i="16"/>
  <c r="C233" i="16"/>
  <c r="C226" i="16"/>
  <c r="C235" i="16"/>
  <c r="C240" i="16"/>
  <c r="C238" i="16"/>
  <c r="C237" i="16"/>
  <c r="C239" i="16"/>
  <c r="C241" i="16"/>
  <c r="C247" i="16"/>
  <c r="C248" i="16"/>
  <c r="C249" i="16"/>
  <c r="C250" i="16"/>
  <c r="C251" i="16"/>
  <c r="C252" i="16"/>
  <c r="C253" i="16"/>
  <c r="C16" i="16"/>
  <c r="C3" i="16"/>
  <c r="C4" i="16"/>
  <c r="G54" i="3" l="1"/>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F83" i="3"/>
  <c r="G83" i="3"/>
  <c r="F84" i="3"/>
  <c r="G84" i="3"/>
  <c r="F85" i="3"/>
  <c r="G85" i="3"/>
  <c r="F86" i="3"/>
  <c r="G86" i="3"/>
  <c r="F87"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F243" i="3"/>
  <c r="G243" i="3"/>
  <c r="F244" i="3"/>
  <c r="G244" i="3"/>
  <c r="F245" i="3"/>
  <c r="G245" i="3"/>
  <c r="F246" i="3"/>
  <c r="G246" i="3"/>
  <c r="F247" i="3"/>
  <c r="G247" i="3"/>
  <c r="F248" i="3"/>
  <c r="G248" i="3"/>
  <c r="F249" i="3"/>
  <c r="G249" i="3"/>
  <c r="G250" i="3"/>
  <c r="G251" i="3"/>
  <c r="G252" i="3"/>
  <c r="G253" i="3"/>
  <c r="G254" i="3"/>
  <c r="G255" i="3"/>
  <c r="G256" i="3"/>
  <c r="F257" i="3"/>
  <c r="G257" i="3"/>
  <c r="G53" i="3"/>
  <c r="K53" i="3" s="1"/>
  <c r="F52" i="3"/>
  <c r="L53" i="3" l="1"/>
  <c r="Q53" i="3"/>
  <c r="G94" i="14" s="1"/>
  <c r="M53" i="3"/>
  <c r="E5"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50" i="3"/>
  <c r="E251" i="3"/>
  <c r="E252" i="3"/>
  <c r="E253" i="3"/>
  <c r="E254" i="3"/>
  <c r="E255" i="3"/>
  <c r="E256" i="3"/>
  <c r="E4" i="3"/>
  <c r="E3"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50" i="3"/>
  <c r="D251" i="3"/>
  <c r="D252" i="3"/>
  <c r="D253" i="3"/>
  <c r="D254" i="3"/>
  <c r="D255" i="3"/>
  <c r="D256" i="3"/>
  <c r="D4" i="3"/>
  <c r="D3"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53" i="3"/>
  <c r="F53" i="3" s="1"/>
  <c r="C54" i="3"/>
  <c r="F54" i="3" s="1"/>
  <c r="C55" i="3"/>
  <c r="F55" i="3" s="1"/>
  <c r="C56" i="3"/>
  <c r="F56" i="3" s="1"/>
  <c r="C57" i="3"/>
  <c r="F57" i="3" s="1"/>
  <c r="C58" i="3"/>
  <c r="F58" i="3" s="1"/>
  <c r="C59" i="3"/>
  <c r="F59" i="3" s="1"/>
  <c r="C60" i="3"/>
  <c r="F60" i="3" s="1"/>
  <c r="C61" i="3"/>
  <c r="F61" i="3" s="1"/>
  <c r="C62" i="3"/>
  <c r="F62" i="3" s="1"/>
  <c r="C63" i="3"/>
  <c r="F63" i="3" s="1"/>
  <c r="C64" i="3"/>
  <c r="F64" i="3" s="1"/>
  <c r="C65" i="3"/>
  <c r="F65" i="3" s="1"/>
  <c r="C66" i="3"/>
  <c r="F66" i="3" s="1"/>
  <c r="C67" i="3"/>
  <c r="F67" i="3" s="1"/>
  <c r="C68" i="3"/>
  <c r="C69" i="3"/>
  <c r="F69" i="3" s="1"/>
  <c r="C70" i="3"/>
  <c r="F70" i="3" s="1"/>
  <c r="C71" i="3"/>
  <c r="F71" i="3" s="1"/>
  <c r="C72" i="3"/>
  <c r="F72" i="3" s="1"/>
  <c r="C73" i="3"/>
  <c r="F73" i="3" s="1"/>
  <c r="C74" i="3"/>
  <c r="F74" i="3" s="1"/>
  <c r="C75" i="3"/>
  <c r="F75" i="3" s="1"/>
  <c r="C76" i="3"/>
  <c r="F76" i="3" s="1"/>
  <c r="C77" i="3"/>
  <c r="F77" i="3" s="1"/>
  <c r="C78" i="3"/>
  <c r="F78" i="3" s="1"/>
  <c r="C79" i="3"/>
  <c r="F79" i="3" s="1"/>
  <c r="C80" i="3"/>
  <c r="F80" i="3" s="1"/>
  <c r="C81" i="3"/>
  <c r="F81" i="3" s="1"/>
  <c r="C82" i="3"/>
  <c r="F82" i="3" s="1"/>
  <c r="C88" i="3"/>
  <c r="F88" i="3" s="1"/>
  <c r="C89" i="3"/>
  <c r="F89" i="3" s="1"/>
  <c r="C90" i="3"/>
  <c r="F90" i="3" s="1"/>
  <c r="C91" i="3"/>
  <c r="F91" i="3" s="1"/>
  <c r="C92" i="3"/>
  <c r="F92" i="3" s="1"/>
  <c r="C93" i="3"/>
  <c r="F93" i="3" s="1"/>
  <c r="C94" i="3"/>
  <c r="F94" i="3" s="1"/>
  <c r="C95" i="3"/>
  <c r="F95" i="3" s="1"/>
  <c r="C96" i="3"/>
  <c r="F96" i="3" s="1"/>
  <c r="C97" i="3"/>
  <c r="F97" i="3" s="1"/>
  <c r="C98" i="3"/>
  <c r="F98" i="3" s="1"/>
  <c r="C99" i="3"/>
  <c r="F99" i="3" s="1"/>
  <c r="C100" i="3"/>
  <c r="F100" i="3" s="1"/>
  <c r="C101" i="3"/>
  <c r="F101" i="3" s="1"/>
  <c r="C102" i="3"/>
  <c r="F102" i="3" s="1"/>
  <c r="C103" i="3"/>
  <c r="F103" i="3" s="1"/>
  <c r="C104" i="3"/>
  <c r="F104" i="3" s="1"/>
  <c r="C105" i="3"/>
  <c r="F105" i="3" s="1"/>
  <c r="C106" i="3"/>
  <c r="F106" i="3" s="1"/>
  <c r="C107" i="3"/>
  <c r="F107" i="3" s="1"/>
  <c r="C108" i="3"/>
  <c r="F108" i="3" s="1"/>
  <c r="C109" i="3"/>
  <c r="F109" i="3" s="1"/>
  <c r="C110" i="3"/>
  <c r="F110" i="3" s="1"/>
  <c r="C111" i="3"/>
  <c r="F111" i="3" s="1"/>
  <c r="C112" i="3"/>
  <c r="F112" i="3" s="1"/>
  <c r="C113" i="3"/>
  <c r="F113" i="3" s="1"/>
  <c r="C114" i="3"/>
  <c r="F114" i="3" s="1"/>
  <c r="C115" i="3"/>
  <c r="F115" i="3" s="1"/>
  <c r="C116" i="3"/>
  <c r="F116" i="3" s="1"/>
  <c r="C117" i="3"/>
  <c r="F117" i="3" s="1"/>
  <c r="C118" i="3"/>
  <c r="F118" i="3" s="1"/>
  <c r="C119" i="3"/>
  <c r="F119" i="3" s="1"/>
  <c r="C120" i="3"/>
  <c r="F120" i="3" s="1"/>
  <c r="C121" i="3"/>
  <c r="F121" i="3" s="1"/>
  <c r="C122" i="3"/>
  <c r="F122" i="3" s="1"/>
  <c r="C123" i="3"/>
  <c r="F123" i="3" s="1"/>
  <c r="C124" i="3"/>
  <c r="F124" i="3" s="1"/>
  <c r="C125" i="3"/>
  <c r="F125" i="3" s="1"/>
  <c r="C126" i="3"/>
  <c r="F126" i="3" s="1"/>
  <c r="C127" i="3"/>
  <c r="F127" i="3" s="1"/>
  <c r="C128" i="3"/>
  <c r="F128" i="3" s="1"/>
  <c r="C129" i="3"/>
  <c r="F129" i="3" s="1"/>
  <c r="C130" i="3"/>
  <c r="F130" i="3" s="1"/>
  <c r="C131" i="3"/>
  <c r="F131" i="3" s="1"/>
  <c r="C132" i="3"/>
  <c r="F132" i="3" s="1"/>
  <c r="C133" i="3"/>
  <c r="F133" i="3" s="1"/>
  <c r="C134" i="3"/>
  <c r="F134" i="3" s="1"/>
  <c r="C135" i="3"/>
  <c r="F135" i="3" s="1"/>
  <c r="C136" i="3"/>
  <c r="F136" i="3" s="1"/>
  <c r="C137" i="3"/>
  <c r="F137" i="3" s="1"/>
  <c r="C138" i="3"/>
  <c r="F138" i="3" s="1"/>
  <c r="C139" i="3"/>
  <c r="F139" i="3" s="1"/>
  <c r="C140" i="3"/>
  <c r="F140" i="3" s="1"/>
  <c r="C141" i="3"/>
  <c r="F141" i="3" s="1"/>
  <c r="C142" i="3"/>
  <c r="F142" i="3" s="1"/>
  <c r="C143" i="3"/>
  <c r="F143" i="3" s="1"/>
  <c r="C144" i="3"/>
  <c r="F144" i="3" s="1"/>
  <c r="C145" i="3"/>
  <c r="F145" i="3" s="1"/>
  <c r="C146" i="3"/>
  <c r="F146" i="3" s="1"/>
  <c r="C147" i="3"/>
  <c r="F147" i="3" s="1"/>
  <c r="C148" i="3"/>
  <c r="F148" i="3" s="1"/>
  <c r="C149" i="3"/>
  <c r="F149" i="3" s="1"/>
  <c r="C150" i="3"/>
  <c r="F150" i="3" s="1"/>
  <c r="C151" i="3"/>
  <c r="F151" i="3" s="1"/>
  <c r="C152" i="3"/>
  <c r="F152" i="3" s="1"/>
  <c r="C153" i="3"/>
  <c r="F153" i="3" s="1"/>
  <c r="C154" i="3"/>
  <c r="F154" i="3" s="1"/>
  <c r="C155" i="3"/>
  <c r="F155" i="3" s="1"/>
  <c r="C156" i="3"/>
  <c r="F156" i="3" s="1"/>
  <c r="C157" i="3"/>
  <c r="F157" i="3" s="1"/>
  <c r="C158" i="3"/>
  <c r="F158" i="3" s="1"/>
  <c r="C159" i="3"/>
  <c r="F159" i="3" s="1"/>
  <c r="C160" i="3"/>
  <c r="F160" i="3" s="1"/>
  <c r="C161" i="3"/>
  <c r="F161" i="3" s="1"/>
  <c r="C162" i="3"/>
  <c r="F162" i="3" s="1"/>
  <c r="C163" i="3"/>
  <c r="F163" i="3" s="1"/>
  <c r="C164" i="3"/>
  <c r="F164" i="3" s="1"/>
  <c r="C165" i="3"/>
  <c r="F165" i="3" s="1"/>
  <c r="C166" i="3"/>
  <c r="F166" i="3" s="1"/>
  <c r="C167" i="3"/>
  <c r="F167" i="3" s="1"/>
  <c r="C168" i="3"/>
  <c r="F168" i="3" s="1"/>
  <c r="C169" i="3"/>
  <c r="F169" i="3" s="1"/>
  <c r="C170" i="3"/>
  <c r="F170" i="3" s="1"/>
  <c r="C171" i="3"/>
  <c r="F171" i="3" s="1"/>
  <c r="C172" i="3"/>
  <c r="F172" i="3" s="1"/>
  <c r="C173" i="3"/>
  <c r="F173" i="3" s="1"/>
  <c r="C174" i="3"/>
  <c r="F174" i="3" s="1"/>
  <c r="C175" i="3"/>
  <c r="F175" i="3" s="1"/>
  <c r="C176" i="3"/>
  <c r="F176" i="3" s="1"/>
  <c r="C177" i="3"/>
  <c r="F177" i="3" s="1"/>
  <c r="C178" i="3"/>
  <c r="F178" i="3" s="1"/>
  <c r="C179" i="3"/>
  <c r="F179" i="3" s="1"/>
  <c r="C180" i="3"/>
  <c r="F180" i="3" s="1"/>
  <c r="C181" i="3"/>
  <c r="F181" i="3" s="1"/>
  <c r="C182" i="3"/>
  <c r="F182" i="3" s="1"/>
  <c r="C183" i="3"/>
  <c r="F183" i="3" s="1"/>
  <c r="C184" i="3"/>
  <c r="F184" i="3" s="1"/>
  <c r="C185" i="3"/>
  <c r="F185" i="3" s="1"/>
  <c r="C186" i="3"/>
  <c r="F186" i="3" s="1"/>
  <c r="C187" i="3"/>
  <c r="F187" i="3" s="1"/>
  <c r="C188" i="3"/>
  <c r="F188" i="3" s="1"/>
  <c r="C189" i="3"/>
  <c r="F189" i="3" s="1"/>
  <c r="C190" i="3"/>
  <c r="F190" i="3" s="1"/>
  <c r="C191" i="3"/>
  <c r="F191" i="3" s="1"/>
  <c r="C192" i="3"/>
  <c r="F192" i="3" s="1"/>
  <c r="C193" i="3"/>
  <c r="F193" i="3" s="1"/>
  <c r="C194" i="3"/>
  <c r="F194" i="3" s="1"/>
  <c r="C195" i="3"/>
  <c r="F195" i="3" s="1"/>
  <c r="C196" i="3"/>
  <c r="F196" i="3" s="1"/>
  <c r="C197" i="3"/>
  <c r="F197" i="3" s="1"/>
  <c r="C198" i="3"/>
  <c r="F198" i="3" s="1"/>
  <c r="C199" i="3"/>
  <c r="F199" i="3" s="1"/>
  <c r="C200" i="3"/>
  <c r="F200" i="3" s="1"/>
  <c r="C201" i="3"/>
  <c r="F201" i="3" s="1"/>
  <c r="C202" i="3"/>
  <c r="F202" i="3" s="1"/>
  <c r="C203" i="3"/>
  <c r="F203" i="3" s="1"/>
  <c r="C204" i="3"/>
  <c r="F204" i="3" s="1"/>
  <c r="C205" i="3"/>
  <c r="F205" i="3" s="1"/>
  <c r="C206" i="3"/>
  <c r="F206" i="3" s="1"/>
  <c r="C207" i="3"/>
  <c r="F207" i="3" s="1"/>
  <c r="C208" i="3"/>
  <c r="F208" i="3" s="1"/>
  <c r="C209" i="3"/>
  <c r="F209" i="3" s="1"/>
  <c r="C210" i="3"/>
  <c r="F210" i="3" s="1"/>
  <c r="C211" i="3"/>
  <c r="F211" i="3" s="1"/>
  <c r="C212" i="3"/>
  <c r="F212" i="3" s="1"/>
  <c r="C213" i="3"/>
  <c r="F213" i="3" s="1"/>
  <c r="C214" i="3"/>
  <c r="F214" i="3" s="1"/>
  <c r="C215" i="3"/>
  <c r="F215" i="3" s="1"/>
  <c r="C216" i="3"/>
  <c r="F216" i="3" s="1"/>
  <c r="C217" i="3"/>
  <c r="F217" i="3" s="1"/>
  <c r="C218" i="3"/>
  <c r="F218" i="3" s="1"/>
  <c r="C219" i="3"/>
  <c r="F219" i="3" s="1"/>
  <c r="C220" i="3"/>
  <c r="F220" i="3" s="1"/>
  <c r="C221" i="3"/>
  <c r="F221" i="3" s="1"/>
  <c r="C222" i="3"/>
  <c r="F222" i="3" s="1"/>
  <c r="C223" i="3"/>
  <c r="F223" i="3" s="1"/>
  <c r="C224" i="3"/>
  <c r="F224" i="3" s="1"/>
  <c r="C225" i="3"/>
  <c r="F225" i="3" s="1"/>
  <c r="C226" i="3"/>
  <c r="F226" i="3" s="1"/>
  <c r="C227" i="3"/>
  <c r="F227" i="3" s="1"/>
  <c r="C228" i="3"/>
  <c r="F228" i="3" s="1"/>
  <c r="C229" i="3"/>
  <c r="F229" i="3" s="1"/>
  <c r="C230" i="3"/>
  <c r="F230" i="3" s="1"/>
  <c r="C231" i="3"/>
  <c r="F231" i="3" s="1"/>
  <c r="C232" i="3"/>
  <c r="F232" i="3" s="1"/>
  <c r="C233" i="3"/>
  <c r="F233" i="3" s="1"/>
  <c r="C234" i="3"/>
  <c r="F234" i="3" s="1"/>
  <c r="C235" i="3"/>
  <c r="F235" i="3" s="1"/>
  <c r="C236" i="3"/>
  <c r="F236" i="3" s="1"/>
  <c r="C237" i="3"/>
  <c r="F237" i="3" s="1"/>
  <c r="C238" i="3"/>
  <c r="F238" i="3" s="1"/>
  <c r="C239" i="3"/>
  <c r="F239" i="3" s="1"/>
  <c r="C240" i="3"/>
  <c r="F240" i="3" s="1"/>
  <c r="C241" i="3"/>
  <c r="F241" i="3" s="1"/>
  <c r="C242" i="3"/>
  <c r="F242" i="3" s="1"/>
  <c r="C250" i="3"/>
  <c r="F250" i="3" s="1"/>
  <c r="C251" i="3"/>
  <c r="F251" i="3" s="1"/>
  <c r="C252" i="3"/>
  <c r="F252" i="3" s="1"/>
  <c r="C253" i="3"/>
  <c r="F253" i="3" s="1"/>
  <c r="C254" i="3"/>
  <c r="F254" i="3" s="1"/>
  <c r="C255" i="3"/>
  <c r="F255" i="3" s="1"/>
  <c r="C256" i="3"/>
  <c r="F256" i="3" s="1"/>
  <c r="C4" i="3"/>
  <c r="C3" i="3"/>
  <c r="F68" i="3" l="1"/>
  <c r="A1" i="2"/>
  <c r="F48" i="3"/>
  <c r="F49" i="3"/>
  <c r="F50" i="3"/>
  <c r="F51" i="3"/>
  <c r="AC5" i="11" l="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C31" i="11"/>
  <c r="AC32" i="11"/>
  <c r="AC33" i="11"/>
  <c r="AC34" i="11"/>
  <c r="AC35" i="11"/>
  <c r="AC36" i="11"/>
  <c r="AC37" i="11"/>
  <c r="AC38" i="11"/>
  <c r="AC39" i="11"/>
  <c r="AC40" i="11"/>
  <c r="AC41" i="11"/>
  <c r="AC42" i="11"/>
  <c r="AC43" i="11"/>
  <c r="AC44" i="11"/>
  <c r="AC45" i="11"/>
  <c r="AC46" i="11"/>
  <c r="AC47" i="11"/>
  <c r="AC48" i="11"/>
  <c r="AC49" i="11"/>
  <c r="AC50" i="11"/>
  <c r="AC51" i="11"/>
  <c r="AC52" i="11"/>
  <c r="AC53" i="11"/>
  <c r="AC54" i="11"/>
  <c r="AC55" i="11"/>
  <c r="AC56" i="11"/>
  <c r="AC57" i="11"/>
  <c r="AC58" i="11"/>
  <c r="AC59" i="11"/>
  <c r="AC60" i="11"/>
  <c r="AC61" i="11"/>
  <c r="AC62" i="11"/>
  <c r="AC63" i="11"/>
  <c r="AC64" i="11"/>
  <c r="AC65" i="11"/>
  <c r="AC66" i="11"/>
  <c r="AC67" i="11"/>
  <c r="AC68" i="11"/>
  <c r="AC69" i="11"/>
  <c r="AC70" i="11"/>
  <c r="AC71" i="11"/>
  <c r="AC72" i="11"/>
  <c r="AC73" i="11"/>
  <c r="AC74" i="11"/>
  <c r="AC75" i="11"/>
  <c r="AC76" i="11"/>
  <c r="AC77" i="11"/>
  <c r="AC78" i="11"/>
  <c r="AC79" i="11"/>
  <c r="AC80" i="11"/>
  <c r="AC81" i="11"/>
  <c r="AC82" i="11"/>
  <c r="AC83" i="11"/>
  <c r="AC84" i="11"/>
  <c r="AC85" i="11"/>
  <c r="AC86" i="11"/>
  <c r="AC87" i="11"/>
  <c r="AC88" i="11"/>
  <c r="AC89" i="11"/>
  <c r="AC90" i="11"/>
  <c r="AC91" i="11"/>
  <c r="AC92" i="11"/>
  <c r="AC93" i="11"/>
  <c r="AC94" i="11"/>
  <c r="AC95" i="11"/>
  <c r="AC96" i="11"/>
  <c r="AC97" i="11"/>
  <c r="AC98" i="11"/>
  <c r="AC99" i="11"/>
  <c r="AC100" i="11"/>
  <c r="AC101" i="11"/>
  <c r="AC102" i="11"/>
  <c r="AC103" i="11"/>
  <c r="AC104" i="11"/>
  <c r="AC105" i="11"/>
  <c r="AC106" i="11"/>
  <c r="AC107" i="11"/>
  <c r="AC108" i="11"/>
  <c r="AC110" i="11"/>
  <c r="AC111" i="11"/>
  <c r="AC112" i="11"/>
  <c r="AC113" i="11"/>
  <c r="AC114" i="11"/>
  <c r="AC115" i="11"/>
  <c r="AC116" i="11"/>
  <c r="AC117" i="11"/>
  <c r="AC118" i="11"/>
  <c r="AC119" i="11"/>
  <c r="AC120" i="11"/>
  <c r="AC121" i="11"/>
  <c r="AC122" i="11"/>
  <c r="AC123" i="11"/>
  <c r="AC124" i="11"/>
  <c r="AC125" i="11"/>
  <c r="AC126" i="11"/>
  <c r="AC127" i="11"/>
  <c r="AC128" i="11"/>
  <c r="AC129" i="11"/>
  <c r="AC130" i="11"/>
  <c r="AC131" i="11"/>
  <c r="AC132" i="11"/>
  <c r="AC133" i="11"/>
  <c r="AC134" i="11"/>
  <c r="AC135" i="11"/>
  <c r="AC136" i="11"/>
  <c r="AC137" i="11"/>
  <c r="AC138" i="11"/>
  <c r="AC139" i="11"/>
  <c r="AC140" i="11"/>
  <c r="AC141" i="11"/>
  <c r="AC142" i="11"/>
  <c r="AC143" i="11"/>
  <c r="AC144" i="11"/>
  <c r="AC145" i="11"/>
  <c r="AC146" i="11"/>
  <c r="AC147" i="11"/>
  <c r="AC148" i="11"/>
  <c r="AC149" i="11"/>
  <c r="AC150" i="11"/>
  <c r="AC151" i="11"/>
  <c r="AC152" i="11"/>
  <c r="AC153" i="11"/>
  <c r="AC154" i="11"/>
  <c r="AC155" i="11"/>
  <c r="AC156" i="11"/>
  <c r="AC157" i="11"/>
  <c r="AC158" i="11"/>
  <c r="AC159" i="11"/>
  <c r="AC160" i="11"/>
  <c r="AC161" i="11"/>
  <c r="AC162" i="11"/>
  <c r="AC163" i="11"/>
  <c r="AC164" i="11"/>
  <c r="AC165" i="11"/>
  <c r="AC166" i="11"/>
  <c r="AC167" i="11"/>
  <c r="AC168" i="11"/>
  <c r="AC169" i="11"/>
  <c r="AC170" i="11"/>
  <c r="AC171" i="11"/>
  <c r="AC172" i="11"/>
  <c r="AC173" i="11"/>
  <c r="AC174" i="11"/>
  <c r="AC175" i="11"/>
  <c r="AC176" i="11"/>
  <c r="AC177" i="11"/>
  <c r="AC178" i="11"/>
  <c r="AC179" i="11"/>
  <c r="AC180" i="11"/>
  <c r="AC181" i="11"/>
  <c r="AC182" i="11"/>
  <c r="AC183" i="11"/>
  <c r="AC185" i="11"/>
  <c r="AC186" i="11"/>
  <c r="AC187" i="11"/>
  <c r="AC188" i="11"/>
  <c r="AC189" i="11"/>
  <c r="AC190" i="11"/>
  <c r="AC192" i="11"/>
  <c r="AC193" i="11"/>
  <c r="AC194" i="11"/>
  <c r="AC195" i="11"/>
  <c r="AC197" i="11"/>
  <c r="AC198" i="11"/>
  <c r="AC199" i="11"/>
  <c r="AC200" i="11"/>
  <c r="AC201" i="11"/>
  <c r="AC202" i="11"/>
  <c r="AC203" i="11"/>
  <c r="AC204" i="11"/>
  <c r="AC205" i="11"/>
  <c r="AC206" i="11"/>
  <c r="AC207" i="11"/>
  <c r="AC208" i="11"/>
  <c r="AC209" i="11"/>
  <c r="AC210" i="11"/>
  <c r="AC211" i="11"/>
  <c r="AC212" i="11"/>
  <c r="AC213" i="11"/>
  <c r="AC214" i="11"/>
  <c r="AC215" i="11"/>
  <c r="AC216" i="11"/>
  <c r="AC217" i="11"/>
  <c r="AC218" i="11"/>
  <c r="AC219" i="11"/>
  <c r="AC220" i="11"/>
  <c r="AC221" i="11"/>
  <c r="AC222" i="11"/>
  <c r="AC223" i="11"/>
  <c r="AC224" i="11"/>
  <c r="AC225" i="11"/>
  <c r="AC226" i="11"/>
  <c r="AC227" i="11"/>
  <c r="AC228" i="11"/>
  <c r="AC229" i="11"/>
  <c r="AC230" i="11"/>
  <c r="AC231" i="11"/>
  <c r="AC232" i="11"/>
  <c r="AC233" i="11"/>
  <c r="AC234" i="11"/>
  <c r="AC235" i="11"/>
  <c r="AC4" i="11"/>
  <c r="AC240" i="11" l="1"/>
  <c r="AC241" i="11"/>
  <c r="AC243" i="11"/>
  <c r="AC242" i="11"/>
  <c r="A1" i="17"/>
  <c r="A1" i="14"/>
  <c r="A1" i="13"/>
  <c r="F47" i="3"/>
  <c r="F308" i="3"/>
  <c r="F309" i="3"/>
  <c r="F310" i="3"/>
  <c r="F311" i="3"/>
  <c r="F306" i="3"/>
  <c r="F307" i="3"/>
  <c r="F344" i="3"/>
  <c r="F345" i="3"/>
  <c r="F346" i="3"/>
  <c r="F342" i="3"/>
  <c r="F343" i="3"/>
  <c r="F506" i="3"/>
  <c r="F507" i="3"/>
  <c r="F501" i="3"/>
  <c r="F502" i="3"/>
  <c r="F503" i="3"/>
  <c r="F504" i="3"/>
  <c r="F505" i="3"/>
  <c r="K250" i="3"/>
  <c r="Q250" i="3" s="1"/>
  <c r="K251" i="3"/>
  <c r="Q251" i="3" s="1"/>
  <c r="K252" i="3"/>
  <c r="Q252" i="3" s="1"/>
  <c r="K253" i="3"/>
  <c r="Q253" i="3" s="1"/>
  <c r="K254" i="3"/>
  <c r="Q254" i="3" s="1"/>
  <c r="K255" i="3"/>
  <c r="Q255" i="3" s="1"/>
  <c r="K256" i="3"/>
  <c r="Q256" i="3" s="1"/>
  <c r="K89" i="3"/>
  <c r="K90" i="3"/>
  <c r="K91" i="3"/>
  <c r="K92" i="3"/>
  <c r="K93" i="3"/>
  <c r="K94" i="3"/>
  <c r="K95" i="3"/>
  <c r="Q95" i="3" s="1"/>
  <c r="K96" i="3"/>
  <c r="Q96" i="3" s="1"/>
  <c r="K97" i="3"/>
  <c r="Q97" i="3" s="1"/>
  <c r="K98" i="3"/>
  <c r="Q98" i="3" s="1"/>
  <c r="K99" i="3"/>
  <c r="Q99" i="3" s="1"/>
  <c r="K100" i="3"/>
  <c r="Q100" i="3" s="1"/>
  <c r="K101" i="3"/>
  <c r="Q101" i="3" s="1"/>
  <c r="K102" i="3"/>
  <c r="Q102" i="3" s="1"/>
  <c r="K103" i="3"/>
  <c r="Q103" i="3" s="1"/>
  <c r="K104" i="3"/>
  <c r="Q104" i="3" s="1"/>
  <c r="K105" i="3"/>
  <c r="Q105" i="3" s="1"/>
  <c r="K106" i="3"/>
  <c r="Q106" i="3" s="1"/>
  <c r="K107" i="3"/>
  <c r="Q107" i="3" s="1"/>
  <c r="K108" i="3"/>
  <c r="Q108" i="3" s="1"/>
  <c r="K109" i="3"/>
  <c r="Q109" i="3" s="1"/>
  <c r="K110" i="3"/>
  <c r="Q110" i="3" s="1"/>
  <c r="K111" i="3"/>
  <c r="Q111" i="3" s="1"/>
  <c r="K112" i="3"/>
  <c r="Q112" i="3" s="1"/>
  <c r="K113" i="3"/>
  <c r="Q113" i="3" s="1"/>
  <c r="K114" i="3"/>
  <c r="Q114" i="3" s="1"/>
  <c r="K115" i="3"/>
  <c r="Q115" i="3" s="1"/>
  <c r="K116" i="3"/>
  <c r="Q116" i="3" s="1"/>
  <c r="K117" i="3"/>
  <c r="Q117" i="3" s="1"/>
  <c r="K118" i="3"/>
  <c r="Q118" i="3" s="1"/>
  <c r="K119" i="3"/>
  <c r="Q119" i="3" s="1"/>
  <c r="K120" i="3"/>
  <c r="Q120" i="3" s="1"/>
  <c r="K121" i="3"/>
  <c r="Q121" i="3" s="1"/>
  <c r="K122" i="3"/>
  <c r="Q122" i="3" s="1"/>
  <c r="K123" i="3"/>
  <c r="Q123" i="3" s="1"/>
  <c r="K124" i="3"/>
  <c r="Q124" i="3" s="1"/>
  <c r="K125" i="3"/>
  <c r="Q125" i="3" s="1"/>
  <c r="K126" i="3"/>
  <c r="Q126" i="3" s="1"/>
  <c r="K127" i="3"/>
  <c r="Q127" i="3" s="1"/>
  <c r="K128" i="3"/>
  <c r="Q128" i="3" s="1"/>
  <c r="K129" i="3"/>
  <c r="Q129" i="3" s="1"/>
  <c r="K130" i="3"/>
  <c r="Q130" i="3" s="1"/>
  <c r="K131" i="3"/>
  <c r="Q131" i="3" s="1"/>
  <c r="K132" i="3"/>
  <c r="Q132" i="3" s="1"/>
  <c r="K133" i="3"/>
  <c r="Q133" i="3" s="1"/>
  <c r="K134" i="3"/>
  <c r="Q134" i="3" s="1"/>
  <c r="K135" i="3"/>
  <c r="Q135" i="3" s="1"/>
  <c r="K136" i="3"/>
  <c r="Q136" i="3" s="1"/>
  <c r="K137" i="3"/>
  <c r="Q137" i="3" s="1"/>
  <c r="K138" i="3"/>
  <c r="Q138" i="3" s="1"/>
  <c r="K139" i="3"/>
  <c r="Q139" i="3" s="1"/>
  <c r="K140" i="3"/>
  <c r="Q140" i="3" s="1"/>
  <c r="K141" i="3"/>
  <c r="Q141" i="3" s="1"/>
  <c r="K142" i="3"/>
  <c r="Q142" i="3" s="1"/>
  <c r="K143" i="3"/>
  <c r="Q143" i="3" s="1"/>
  <c r="K144" i="3"/>
  <c r="Q144" i="3" s="1"/>
  <c r="K145" i="3"/>
  <c r="Q145" i="3" s="1"/>
  <c r="K146" i="3"/>
  <c r="Q146" i="3" s="1"/>
  <c r="K147" i="3"/>
  <c r="Q147" i="3" s="1"/>
  <c r="K148" i="3"/>
  <c r="Q148" i="3" s="1"/>
  <c r="K149" i="3"/>
  <c r="Q149" i="3" s="1"/>
  <c r="K150" i="3"/>
  <c r="Q150" i="3" s="1"/>
  <c r="K151" i="3"/>
  <c r="Q151" i="3" s="1"/>
  <c r="K152" i="3"/>
  <c r="Q152" i="3" s="1"/>
  <c r="K153" i="3"/>
  <c r="Q153" i="3" s="1"/>
  <c r="K154" i="3"/>
  <c r="Q154" i="3" s="1"/>
  <c r="K155" i="3"/>
  <c r="Q155" i="3" s="1"/>
  <c r="K156" i="3"/>
  <c r="Q156" i="3" s="1"/>
  <c r="K157" i="3"/>
  <c r="Q157" i="3" s="1"/>
  <c r="K158" i="3"/>
  <c r="Q158" i="3" s="1"/>
  <c r="K159" i="3"/>
  <c r="Q159" i="3" s="1"/>
  <c r="K160" i="3"/>
  <c r="Q160" i="3" s="1"/>
  <c r="K161" i="3"/>
  <c r="Q161" i="3" s="1"/>
  <c r="K162" i="3"/>
  <c r="Q162" i="3" s="1"/>
  <c r="K163" i="3"/>
  <c r="Q163" i="3" s="1"/>
  <c r="K164" i="3"/>
  <c r="Q164" i="3" s="1"/>
  <c r="K165" i="3"/>
  <c r="Q165" i="3" s="1"/>
  <c r="K166" i="3"/>
  <c r="Q166" i="3" s="1"/>
  <c r="K167" i="3"/>
  <c r="Q167" i="3" s="1"/>
  <c r="K168" i="3"/>
  <c r="Q168" i="3" s="1"/>
  <c r="K169" i="3"/>
  <c r="Q169" i="3" s="1"/>
  <c r="K170" i="3"/>
  <c r="Q170" i="3" s="1"/>
  <c r="K171" i="3"/>
  <c r="Q171" i="3" s="1"/>
  <c r="K172" i="3"/>
  <c r="Q172" i="3" s="1"/>
  <c r="K173" i="3"/>
  <c r="Q173" i="3" s="1"/>
  <c r="K174" i="3"/>
  <c r="Q174" i="3" s="1"/>
  <c r="K175" i="3"/>
  <c r="Q175" i="3" s="1"/>
  <c r="K176" i="3"/>
  <c r="Q176" i="3" s="1"/>
  <c r="K177" i="3"/>
  <c r="Q177" i="3" s="1"/>
  <c r="K178" i="3"/>
  <c r="Q178" i="3" s="1"/>
  <c r="K179" i="3"/>
  <c r="Q179" i="3" s="1"/>
  <c r="K180" i="3"/>
  <c r="Q180" i="3" s="1"/>
  <c r="K181" i="3"/>
  <c r="Q181" i="3" s="1"/>
  <c r="K182" i="3"/>
  <c r="Q182" i="3" s="1"/>
  <c r="K183" i="3"/>
  <c r="Q183" i="3" s="1"/>
  <c r="K184" i="3"/>
  <c r="Q184" i="3" s="1"/>
  <c r="K185" i="3"/>
  <c r="Q185" i="3" s="1"/>
  <c r="K186" i="3"/>
  <c r="Q186" i="3" s="1"/>
  <c r="K187" i="3"/>
  <c r="Q187" i="3" s="1"/>
  <c r="K188" i="3"/>
  <c r="Q188" i="3" s="1"/>
  <c r="K189" i="3"/>
  <c r="Q189" i="3" s="1"/>
  <c r="K190" i="3"/>
  <c r="Q190" i="3" s="1"/>
  <c r="K191" i="3"/>
  <c r="Q191" i="3" s="1"/>
  <c r="K192" i="3"/>
  <c r="Q192" i="3" s="1"/>
  <c r="K193" i="3"/>
  <c r="Q193" i="3" s="1"/>
  <c r="K194" i="3"/>
  <c r="Q194" i="3" s="1"/>
  <c r="K195" i="3"/>
  <c r="Q195" i="3" s="1"/>
  <c r="K196" i="3"/>
  <c r="Q196" i="3" s="1"/>
  <c r="K197" i="3"/>
  <c r="Q197" i="3" s="1"/>
  <c r="K198" i="3"/>
  <c r="Q198" i="3" s="1"/>
  <c r="K199" i="3"/>
  <c r="Q199" i="3" s="1"/>
  <c r="K200" i="3"/>
  <c r="Q200" i="3" s="1"/>
  <c r="K201" i="3"/>
  <c r="Q201" i="3" s="1"/>
  <c r="K202" i="3"/>
  <c r="Q202" i="3" s="1"/>
  <c r="K203" i="3"/>
  <c r="Q203" i="3" s="1"/>
  <c r="K204" i="3"/>
  <c r="Q204" i="3" s="1"/>
  <c r="K205" i="3"/>
  <c r="Q205" i="3" s="1"/>
  <c r="K206" i="3"/>
  <c r="Q206" i="3" s="1"/>
  <c r="K207" i="3"/>
  <c r="Q207" i="3" s="1"/>
  <c r="K208" i="3"/>
  <c r="Q208" i="3" s="1"/>
  <c r="K209" i="3"/>
  <c r="Q209" i="3" s="1"/>
  <c r="K210" i="3"/>
  <c r="Q210" i="3" s="1"/>
  <c r="K211" i="3"/>
  <c r="Q211" i="3" s="1"/>
  <c r="K212" i="3"/>
  <c r="Q212" i="3" s="1"/>
  <c r="K213" i="3"/>
  <c r="Q213" i="3" s="1"/>
  <c r="K214" i="3"/>
  <c r="Q214" i="3" s="1"/>
  <c r="K215" i="3"/>
  <c r="Q215" i="3" s="1"/>
  <c r="K216" i="3"/>
  <c r="Q216" i="3" s="1"/>
  <c r="K217" i="3"/>
  <c r="Q217" i="3" s="1"/>
  <c r="K218" i="3"/>
  <c r="Q218" i="3" s="1"/>
  <c r="K219" i="3"/>
  <c r="Q219" i="3" s="1"/>
  <c r="K220" i="3"/>
  <c r="Q220" i="3" s="1"/>
  <c r="K221" i="3"/>
  <c r="Q221" i="3" s="1"/>
  <c r="K222" i="3"/>
  <c r="Q222" i="3" s="1"/>
  <c r="K223" i="3"/>
  <c r="Q223" i="3" s="1"/>
  <c r="K224" i="3"/>
  <c r="Q224" i="3" s="1"/>
  <c r="K225" i="3"/>
  <c r="Q225" i="3" s="1"/>
  <c r="K226" i="3"/>
  <c r="Q226" i="3" s="1"/>
  <c r="K227" i="3"/>
  <c r="Q227" i="3" s="1"/>
  <c r="K228" i="3"/>
  <c r="Q228" i="3" s="1"/>
  <c r="K229" i="3"/>
  <c r="Q229" i="3" s="1"/>
  <c r="K230" i="3"/>
  <c r="Q230" i="3" s="1"/>
  <c r="K231" i="3"/>
  <c r="Q231" i="3" s="1"/>
  <c r="K232" i="3"/>
  <c r="Q232" i="3" s="1"/>
  <c r="K233" i="3"/>
  <c r="Q233" i="3" s="1"/>
  <c r="K234" i="3"/>
  <c r="Q234" i="3" s="1"/>
  <c r="K235" i="3"/>
  <c r="Q235" i="3" s="1"/>
  <c r="K236" i="3"/>
  <c r="Q236" i="3" s="1"/>
  <c r="K237" i="3"/>
  <c r="Q237" i="3" s="1"/>
  <c r="K238" i="3"/>
  <c r="Q238" i="3" s="1"/>
  <c r="K239" i="3"/>
  <c r="Q239" i="3" s="1"/>
  <c r="K240" i="3"/>
  <c r="Q240" i="3" s="1"/>
  <c r="K241" i="3"/>
  <c r="Q241" i="3" s="1"/>
  <c r="K242" i="3"/>
  <c r="Q242" i="3" s="1"/>
  <c r="K88" i="3"/>
  <c r="K54" i="3"/>
  <c r="Q54" i="3" s="1"/>
  <c r="K55" i="3"/>
  <c r="Q55" i="3" s="1"/>
  <c r="K56" i="3"/>
  <c r="Q56" i="3" s="1"/>
  <c r="K57" i="3"/>
  <c r="Q57" i="3" s="1"/>
  <c r="K58" i="3"/>
  <c r="Q58" i="3" s="1"/>
  <c r="K59" i="3"/>
  <c r="Q59" i="3" s="1"/>
  <c r="K60" i="3"/>
  <c r="Q60" i="3" s="1"/>
  <c r="K61" i="3"/>
  <c r="Q61" i="3" s="1"/>
  <c r="K62" i="3"/>
  <c r="Q62" i="3" s="1"/>
  <c r="K63" i="3"/>
  <c r="Q63" i="3" s="1"/>
  <c r="K64" i="3"/>
  <c r="Q64" i="3" s="1"/>
  <c r="K65" i="3"/>
  <c r="Q65" i="3" s="1"/>
  <c r="K66" i="3"/>
  <c r="Q66" i="3" s="1"/>
  <c r="K67" i="3"/>
  <c r="Q67" i="3" s="1"/>
  <c r="K68" i="3"/>
  <c r="Q68" i="3" s="1"/>
  <c r="K69" i="3"/>
  <c r="Q69" i="3" s="1"/>
  <c r="K70" i="3"/>
  <c r="Q70" i="3" s="1"/>
  <c r="K71" i="3"/>
  <c r="Q71" i="3" s="1"/>
  <c r="K72" i="3"/>
  <c r="Q72" i="3" s="1"/>
  <c r="K73" i="3"/>
  <c r="Q73" i="3" s="1"/>
  <c r="K74" i="3"/>
  <c r="Q74" i="3" s="1"/>
  <c r="K75" i="3"/>
  <c r="Q75" i="3" s="1"/>
  <c r="K76" i="3"/>
  <c r="Q76" i="3" s="1"/>
  <c r="K77" i="3"/>
  <c r="Q77" i="3" s="1"/>
  <c r="K78" i="3"/>
  <c r="Q78" i="3" s="1"/>
  <c r="K79" i="3"/>
  <c r="Q79" i="3" s="1"/>
  <c r="K80" i="3"/>
  <c r="Q80" i="3" s="1"/>
  <c r="K81" i="3"/>
  <c r="Q81" i="3" s="1"/>
  <c r="K82" i="3"/>
  <c r="Q82" i="3" s="1"/>
  <c r="G4" i="3"/>
  <c r="K4" i="3" s="1"/>
  <c r="Q4" i="3" s="1"/>
  <c r="G5" i="3"/>
  <c r="K5" i="3" s="1"/>
  <c r="Q5" i="3" s="1"/>
  <c r="G6" i="3"/>
  <c r="K6" i="3" s="1"/>
  <c r="Q6" i="3" s="1"/>
  <c r="G7" i="3"/>
  <c r="K7" i="3" s="1"/>
  <c r="Q7" i="3" s="1"/>
  <c r="G8" i="3"/>
  <c r="K8" i="3" s="1"/>
  <c r="Q8" i="3" s="1"/>
  <c r="G9" i="3"/>
  <c r="K9" i="3" s="1"/>
  <c r="Q9" i="3" s="1"/>
  <c r="G10" i="3"/>
  <c r="K10" i="3" s="1"/>
  <c r="Q10" i="3" s="1"/>
  <c r="G11" i="3"/>
  <c r="K11" i="3" s="1"/>
  <c r="Q11" i="3" s="1"/>
  <c r="G12" i="3"/>
  <c r="K12" i="3" s="1"/>
  <c r="Q12" i="3" s="1"/>
  <c r="G13" i="3"/>
  <c r="K13" i="3" s="1"/>
  <c r="Q13" i="3" s="1"/>
  <c r="G14" i="3"/>
  <c r="K14" i="3" s="1"/>
  <c r="Q14" i="3" s="1"/>
  <c r="G15" i="3"/>
  <c r="K15" i="3" s="1"/>
  <c r="Q15" i="3" s="1"/>
  <c r="G16" i="3"/>
  <c r="K16" i="3" s="1"/>
  <c r="Q16" i="3" s="1"/>
  <c r="G17" i="3"/>
  <c r="K17" i="3" s="1"/>
  <c r="Q17" i="3" s="1"/>
  <c r="G18" i="3"/>
  <c r="K18" i="3" s="1"/>
  <c r="Q18" i="3" s="1"/>
  <c r="G19" i="3"/>
  <c r="K19" i="3" s="1"/>
  <c r="Q19" i="3" s="1"/>
  <c r="G20" i="3"/>
  <c r="K20" i="3" s="1"/>
  <c r="Q20" i="3" s="1"/>
  <c r="G21" i="3"/>
  <c r="K21" i="3" s="1"/>
  <c r="Q21" i="3" s="1"/>
  <c r="G22" i="3"/>
  <c r="K22" i="3" s="1"/>
  <c r="Q22" i="3" s="1"/>
  <c r="G23" i="3"/>
  <c r="K23" i="3" s="1"/>
  <c r="Q23" i="3" s="1"/>
  <c r="G24" i="3"/>
  <c r="K24" i="3" s="1"/>
  <c r="Q24" i="3" s="1"/>
  <c r="G25" i="3"/>
  <c r="K25" i="3" s="1"/>
  <c r="Q25" i="3" s="1"/>
  <c r="G26" i="3"/>
  <c r="K26" i="3" s="1"/>
  <c r="Q26" i="3" s="1"/>
  <c r="G27" i="3"/>
  <c r="K27" i="3" s="1"/>
  <c r="Q27" i="3" s="1"/>
  <c r="G28" i="3"/>
  <c r="K28" i="3" s="1"/>
  <c r="Q28" i="3" s="1"/>
  <c r="G29" i="3"/>
  <c r="K29" i="3" s="1"/>
  <c r="Q29" i="3" s="1"/>
  <c r="G30" i="3"/>
  <c r="K30" i="3" s="1"/>
  <c r="Q30" i="3" s="1"/>
  <c r="G31" i="3"/>
  <c r="K31" i="3" s="1"/>
  <c r="Q31" i="3" s="1"/>
  <c r="G32" i="3"/>
  <c r="K32" i="3" s="1"/>
  <c r="Q32" i="3" s="1"/>
  <c r="G33" i="3"/>
  <c r="K33" i="3" s="1"/>
  <c r="Q33" i="3" s="1"/>
  <c r="G34" i="3"/>
  <c r="K34" i="3" s="1"/>
  <c r="Q34" i="3" s="1"/>
  <c r="G35" i="3"/>
  <c r="K35" i="3" s="1"/>
  <c r="Q35" i="3" s="1"/>
  <c r="G36" i="3"/>
  <c r="K36" i="3" s="1"/>
  <c r="Q36" i="3" s="1"/>
  <c r="G37" i="3"/>
  <c r="K37" i="3" s="1"/>
  <c r="Q37" i="3" s="1"/>
  <c r="G38" i="3"/>
  <c r="K38" i="3" s="1"/>
  <c r="Q38" i="3" s="1"/>
  <c r="G39" i="3"/>
  <c r="K39" i="3" s="1"/>
  <c r="Q39" i="3" s="1"/>
  <c r="G40" i="3"/>
  <c r="K40" i="3" s="1"/>
  <c r="Q40" i="3" s="1"/>
  <c r="G41" i="3"/>
  <c r="K41" i="3" s="1"/>
  <c r="Q41" i="3" s="1"/>
  <c r="G42" i="3"/>
  <c r="K42" i="3" s="1"/>
  <c r="Q42" i="3" s="1"/>
  <c r="G43" i="3"/>
  <c r="K43" i="3" s="1"/>
  <c r="Q43" i="3" s="1"/>
  <c r="G44" i="3"/>
  <c r="K44" i="3" s="1"/>
  <c r="Q44" i="3" s="1"/>
  <c r="G45" i="3"/>
  <c r="K45" i="3" s="1"/>
  <c r="Q45" i="3" s="1"/>
  <c r="G46" i="3"/>
  <c r="K46" i="3" s="1"/>
  <c r="Q46" i="3" s="1"/>
  <c r="G3" i="3"/>
  <c r="K3" i="3" s="1"/>
  <c r="B3" i="2" l="1"/>
  <c r="E3" i="19"/>
  <c r="C51" i="13"/>
  <c r="E63" i="13" s="1"/>
  <c r="E16" i="14"/>
  <c r="Q91" i="3"/>
  <c r="G69" i="14" s="1"/>
  <c r="Q88" i="3"/>
  <c r="G66" i="14" s="1"/>
  <c r="E13" i="14"/>
  <c r="E15" i="14"/>
  <c r="Q90" i="3"/>
  <c r="G68" i="14" s="1"/>
  <c r="E14" i="14"/>
  <c r="Q89" i="3"/>
  <c r="G67" i="14" s="1"/>
  <c r="Q94" i="3"/>
  <c r="G73" i="14" s="1"/>
  <c r="E20" i="14"/>
  <c r="E17" i="14"/>
  <c r="Q3" i="3"/>
  <c r="G70" i="14" s="1"/>
  <c r="Q93" i="3"/>
  <c r="G72" i="14" s="1"/>
  <c r="E19" i="14"/>
  <c r="Q92" i="3"/>
  <c r="G71" i="14" s="1"/>
  <c r="E18" i="14"/>
  <c r="G227" i="14"/>
  <c r="M35" i="3"/>
  <c r="G221" i="14"/>
  <c r="M71" i="3"/>
  <c r="G263" i="14"/>
  <c r="M209" i="3"/>
  <c r="G135" i="14"/>
  <c r="M130" i="3"/>
  <c r="G266" i="14"/>
  <c r="M42" i="3"/>
  <c r="G215" i="14"/>
  <c r="M34" i="3"/>
  <c r="G190" i="14"/>
  <c r="M26" i="3"/>
  <c r="G140" i="14"/>
  <c r="M19" i="3"/>
  <c r="G112" i="14"/>
  <c r="M11" i="3"/>
  <c r="G268" i="14"/>
  <c r="M76" i="3"/>
  <c r="G214" i="14"/>
  <c r="M70" i="3"/>
  <c r="G159" i="14"/>
  <c r="M62" i="3"/>
  <c r="G99" i="14"/>
  <c r="M54" i="3"/>
  <c r="G305" i="14"/>
  <c r="M238" i="3"/>
  <c r="G291" i="14"/>
  <c r="M230" i="3"/>
  <c r="G283" i="14"/>
  <c r="M222" i="3"/>
  <c r="G274" i="14"/>
  <c r="M216" i="3"/>
  <c r="G262" i="14"/>
  <c r="M208" i="3"/>
  <c r="G253" i="14"/>
  <c r="M202" i="3"/>
  <c r="G244" i="14"/>
  <c r="M194" i="3"/>
  <c r="G231" i="14"/>
  <c r="M187" i="3"/>
  <c r="G218" i="14"/>
  <c r="M180" i="3"/>
  <c r="G205" i="14"/>
  <c r="M173" i="3"/>
  <c r="G192" i="14"/>
  <c r="M166" i="3"/>
  <c r="G178" i="14"/>
  <c r="M159" i="3"/>
  <c r="G165" i="14"/>
  <c r="M152" i="3"/>
  <c r="D109" i="11" s="1"/>
  <c r="G155" i="14"/>
  <c r="M144" i="3"/>
  <c r="G145" i="14"/>
  <c r="M136" i="3"/>
  <c r="G134" i="14"/>
  <c r="M129" i="3"/>
  <c r="G121" i="14"/>
  <c r="M121" i="3"/>
  <c r="G103" i="14"/>
  <c r="M113" i="3"/>
  <c r="G90" i="14"/>
  <c r="M105" i="3"/>
  <c r="G78" i="14"/>
  <c r="M99" i="3"/>
  <c r="M91" i="3"/>
  <c r="G139" i="14"/>
  <c r="M252" i="3"/>
  <c r="D237" i="11" s="1"/>
  <c r="G275" i="14"/>
  <c r="M43" i="3"/>
  <c r="G161" i="14"/>
  <c r="M63" i="3"/>
  <c r="G206" i="14"/>
  <c r="M174" i="3"/>
  <c r="G146" i="14"/>
  <c r="M137" i="3"/>
  <c r="M92" i="3"/>
  <c r="M3" i="3"/>
  <c r="G265" i="14"/>
  <c r="M41" i="3"/>
  <c r="G213" i="14"/>
  <c r="M33" i="3"/>
  <c r="G189" i="14"/>
  <c r="M25" i="3"/>
  <c r="G127" i="14"/>
  <c r="M18" i="3"/>
  <c r="G108" i="14"/>
  <c r="M10" i="3"/>
  <c r="G267" i="14"/>
  <c r="M75" i="3"/>
  <c r="G210" i="14"/>
  <c r="M69" i="3"/>
  <c r="G152" i="14"/>
  <c r="M61" i="3"/>
  <c r="G304" i="14"/>
  <c r="M237" i="3"/>
  <c r="G290" i="14"/>
  <c r="M229" i="3"/>
  <c r="G282" i="14"/>
  <c r="M221" i="3"/>
  <c r="D196" i="11" s="1"/>
  <c r="G273" i="14"/>
  <c r="M215" i="3"/>
  <c r="G261" i="14"/>
  <c r="G251" i="14"/>
  <c r="M201" i="3"/>
  <c r="G243" i="14"/>
  <c r="M193" i="3"/>
  <c r="G230" i="14"/>
  <c r="M186" i="3"/>
  <c r="G217" i="14"/>
  <c r="M179" i="3"/>
  <c r="G188" i="14"/>
  <c r="M165" i="3"/>
  <c r="G177" i="14"/>
  <c r="M158" i="3"/>
  <c r="G164" i="14"/>
  <c r="M151" i="3"/>
  <c r="G154" i="14"/>
  <c r="M143" i="3"/>
  <c r="G144" i="14"/>
  <c r="M135" i="3"/>
  <c r="G133" i="14"/>
  <c r="M128" i="3"/>
  <c r="G116" i="14"/>
  <c r="M120" i="3"/>
  <c r="G102" i="14"/>
  <c r="M112" i="3"/>
  <c r="G89" i="14"/>
  <c r="M104" i="3"/>
  <c r="G77" i="14"/>
  <c r="M98" i="3"/>
  <c r="M90" i="3"/>
  <c r="G106" i="14"/>
  <c r="M251" i="3"/>
  <c r="G115" i="14"/>
  <c r="M12" i="3"/>
  <c r="G293" i="14"/>
  <c r="M231" i="3"/>
  <c r="G193" i="14"/>
  <c r="M167" i="3"/>
  <c r="G105" i="14"/>
  <c r="M114" i="3"/>
  <c r="G254" i="14"/>
  <c r="M40" i="3"/>
  <c r="G209" i="14"/>
  <c r="M32" i="3"/>
  <c r="G183" i="14"/>
  <c r="M24" i="3"/>
  <c r="G124" i="14"/>
  <c r="M17" i="3"/>
  <c r="G98" i="14"/>
  <c r="M9" i="3"/>
  <c r="G311" i="14"/>
  <c r="M82" i="3"/>
  <c r="G255" i="14"/>
  <c r="M74" i="3"/>
  <c r="G201" i="14"/>
  <c r="M68" i="3"/>
  <c r="G141" i="14"/>
  <c r="M60" i="3"/>
  <c r="G303" i="14"/>
  <c r="M236" i="3"/>
  <c r="G289" i="14"/>
  <c r="M228" i="3"/>
  <c r="G272" i="14"/>
  <c r="M214" i="3"/>
  <c r="G260" i="14"/>
  <c r="M207" i="3"/>
  <c r="G250" i="14"/>
  <c r="M200" i="3"/>
  <c r="G238" i="14"/>
  <c r="M192" i="3"/>
  <c r="G228" i="14"/>
  <c r="M185" i="3"/>
  <c r="G216" i="14"/>
  <c r="M178" i="3"/>
  <c r="G204" i="14"/>
  <c r="M172" i="3"/>
  <c r="G187" i="14"/>
  <c r="G176" i="14"/>
  <c r="M157" i="3"/>
  <c r="G163" i="14"/>
  <c r="M150" i="3"/>
  <c r="G151" i="14"/>
  <c r="M142" i="3"/>
  <c r="G143" i="14"/>
  <c r="M134" i="3"/>
  <c r="G132" i="14"/>
  <c r="M127" i="3"/>
  <c r="G114" i="14"/>
  <c r="M119" i="3"/>
  <c r="G101" i="14"/>
  <c r="M111" i="3"/>
  <c r="G88" i="14"/>
  <c r="M103" i="3"/>
  <c r="G76" i="14"/>
  <c r="M97" i="3"/>
  <c r="M89" i="3"/>
  <c r="G153" i="14"/>
  <c r="M20" i="3"/>
  <c r="G306" i="14"/>
  <c r="M239" i="3"/>
  <c r="G232" i="14"/>
  <c r="M188" i="3"/>
  <c r="G180" i="14"/>
  <c r="M160" i="3"/>
  <c r="G91" i="14"/>
  <c r="M106" i="3"/>
  <c r="G252" i="14"/>
  <c r="M39" i="3"/>
  <c r="G207" i="14"/>
  <c r="M31" i="3"/>
  <c r="G182" i="14"/>
  <c r="G122" i="14"/>
  <c r="M16" i="3"/>
  <c r="G95" i="14"/>
  <c r="M8" i="3"/>
  <c r="G310" i="14"/>
  <c r="M81" i="3"/>
  <c r="G242" i="14"/>
  <c r="G191" i="14"/>
  <c r="M67" i="3"/>
  <c r="G126" i="14"/>
  <c r="M59" i="3"/>
  <c r="M88" i="3"/>
  <c r="G302" i="14"/>
  <c r="M235" i="3"/>
  <c r="G288" i="14"/>
  <c r="M227" i="3"/>
  <c r="G280" i="14"/>
  <c r="M220" i="3"/>
  <c r="G271" i="14"/>
  <c r="M213" i="3"/>
  <c r="G249" i="14"/>
  <c r="M199" i="3"/>
  <c r="G237" i="14"/>
  <c r="G224" i="14"/>
  <c r="M184" i="3"/>
  <c r="G212" i="14"/>
  <c r="M177" i="3"/>
  <c r="D184" i="11" s="1"/>
  <c r="G203" i="14"/>
  <c r="M171" i="3"/>
  <c r="G186" i="14"/>
  <c r="M164" i="3"/>
  <c r="G175" i="14"/>
  <c r="M156" i="3"/>
  <c r="G162" i="14"/>
  <c r="M149" i="3"/>
  <c r="G150" i="14"/>
  <c r="M141" i="3"/>
  <c r="G142" i="14"/>
  <c r="M133" i="3"/>
  <c r="G131" i="14"/>
  <c r="M126" i="3"/>
  <c r="G111" i="14"/>
  <c r="M118" i="3"/>
  <c r="G100" i="14"/>
  <c r="M110" i="3"/>
  <c r="G87" i="14"/>
  <c r="G75" i="14"/>
  <c r="M96" i="3"/>
  <c r="G294" i="14"/>
  <c r="M256" i="3"/>
  <c r="G79" i="14"/>
  <c r="M250" i="3"/>
  <c r="D238" i="11" s="1"/>
  <c r="G196" i="14"/>
  <c r="M27" i="3"/>
  <c r="G104" i="14"/>
  <c r="M55" i="3"/>
  <c r="G256" i="14"/>
  <c r="M203" i="3"/>
  <c r="D191" i="11" s="1"/>
  <c r="G167" i="14"/>
  <c r="G80" i="14"/>
  <c r="M100" i="3"/>
  <c r="G309" i="14"/>
  <c r="M46" i="3"/>
  <c r="G241" i="14"/>
  <c r="M38" i="3"/>
  <c r="G200" i="14"/>
  <c r="M30" i="3"/>
  <c r="G179" i="14"/>
  <c r="M23" i="3"/>
  <c r="G119" i="14"/>
  <c r="M15" i="3"/>
  <c r="G92" i="14"/>
  <c r="M7" i="3"/>
  <c r="G298" i="14"/>
  <c r="M80" i="3"/>
  <c r="G240" i="14"/>
  <c r="M73" i="3"/>
  <c r="G174" i="14"/>
  <c r="M66" i="3"/>
  <c r="G123" i="14"/>
  <c r="M58" i="3"/>
  <c r="G312" i="14"/>
  <c r="M242" i="3"/>
  <c r="G301" i="14"/>
  <c r="M234" i="3"/>
  <c r="G287" i="14"/>
  <c r="M226" i="3"/>
  <c r="G278" i="14"/>
  <c r="M219" i="3"/>
  <c r="G270" i="14"/>
  <c r="M212" i="3"/>
  <c r="G259" i="14"/>
  <c r="M206" i="3"/>
  <c r="G248" i="14"/>
  <c r="M198" i="3"/>
  <c r="G236" i="14"/>
  <c r="M191" i="3"/>
  <c r="G223" i="14"/>
  <c r="M183" i="3"/>
  <c r="G202" i="14"/>
  <c r="M170" i="3"/>
  <c r="G185" i="14"/>
  <c r="M163" i="3"/>
  <c r="G172" i="14"/>
  <c r="M155" i="3"/>
  <c r="G160" i="14"/>
  <c r="M148" i="3"/>
  <c r="G149" i="14"/>
  <c r="M140" i="3"/>
  <c r="G138" i="14"/>
  <c r="G130" i="14"/>
  <c r="M125" i="3"/>
  <c r="G110" i="14"/>
  <c r="M117" i="3"/>
  <c r="G97" i="14"/>
  <c r="M109" i="3"/>
  <c r="G85" i="14"/>
  <c r="G74" i="14"/>
  <c r="M95" i="3"/>
  <c r="G292" i="14"/>
  <c r="M255" i="3"/>
  <c r="D236" i="11" s="1"/>
  <c r="G81" i="14"/>
  <c r="M4" i="3"/>
  <c r="G284" i="14"/>
  <c r="M223" i="3"/>
  <c r="G219" i="14"/>
  <c r="G125" i="14"/>
  <c r="M122" i="3"/>
  <c r="G299" i="14"/>
  <c r="M45" i="3"/>
  <c r="G239" i="14"/>
  <c r="M37" i="3"/>
  <c r="G198" i="14"/>
  <c r="M29" i="3"/>
  <c r="G173" i="14"/>
  <c r="M22" i="3"/>
  <c r="G118" i="14"/>
  <c r="M14" i="3"/>
  <c r="G86" i="14"/>
  <c r="M6" i="3"/>
  <c r="G297" i="14"/>
  <c r="M79" i="3"/>
  <c r="G233" i="14"/>
  <c r="M72" i="3"/>
  <c r="G170" i="14"/>
  <c r="M65" i="3"/>
  <c r="G120" i="14"/>
  <c r="M57" i="3"/>
  <c r="G308" i="14"/>
  <c r="M241" i="3"/>
  <c r="G300" i="14"/>
  <c r="M233" i="3"/>
  <c r="G286" i="14"/>
  <c r="M225" i="3"/>
  <c r="G277" i="14"/>
  <c r="M218" i="3"/>
  <c r="G269" i="14"/>
  <c r="M211" i="3"/>
  <c r="G258" i="14"/>
  <c r="M205" i="3"/>
  <c r="G247" i="14"/>
  <c r="M197" i="3"/>
  <c r="G235" i="14"/>
  <c r="M190" i="3"/>
  <c r="G222" i="14"/>
  <c r="M182" i="3"/>
  <c r="G211" i="14"/>
  <c r="M176" i="3"/>
  <c r="G199" i="14"/>
  <c r="M169" i="3"/>
  <c r="G184" i="14"/>
  <c r="M162" i="3"/>
  <c r="G171" i="14"/>
  <c r="M154" i="3"/>
  <c r="G158" i="14"/>
  <c r="M147" i="3"/>
  <c r="G148" i="14"/>
  <c r="M139" i="3"/>
  <c r="G137" i="14"/>
  <c r="M132" i="3"/>
  <c r="G129" i="14"/>
  <c r="M124" i="3"/>
  <c r="G109" i="14"/>
  <c r="M116" i="3"/>
  <c r="G96" i="14"/>
  <c r="M108" i="3"/>
  <c r="G84" i="14"/>
  <c r="M102" i="3"/>
  <c r="M94" i="3"/>
  <c r="G279" i="14"/>
  <c r="M77" i="3"/>
  <c r="G245" i="14"/>
  <c r="M195" i="3"/>
  <c r="G156" i="14"/>
  <c r="M145" i="3"/>
  <c r="G195" i="14"/>
  <c r="M253" i="3"/>
  <c r="D239" i="11" s="1"/>
  <c r="G295" i="14"/>
  <c r="M44" i="3"/>
  <c r="G229" i="14"/>
  <c r="M36" i="3"/>
  <c r="G197" i="14"/>
  <c r="M28" i="3"/>
  <c r="G166" i="14"/>
  <c r="M21" i="3"/>
  <c r="G117" i="14"/>
  <c r="M13" i="3"/>
  <c r="G83" i="14"/>
  <c r="M5" i="3"/>
  <c r="G281" i="14"/>
  <c r="M78" i="3"/>
  <c r="G226" i="14"/>
  <c r="G168" i="14"/>
  <c r="M64" i="3"/>
  <c r="G113" i="14"/>
  <c r="M56" i="3"/>
  <c r="G307" i="14"/>
  <c r="M240" i="3"/>
  <c r="G296" i="14"/>
  <c r="M232" i="3"/>
  <c r="G285" i="14"/>
  <c r="M224" i="3"/>
  <c r="G276" i="14"/>
  <c r="M217" i="3"/>
  <c r="G264" i="14"/>
  <c r="M210" i="3"/>
  <c r="G257" i="14"/>
  <c r="M204" i="3"/>
  <c r="G246" i="14"/>
  <c r="M196" i="3"/>
  <c r="G234" i="14"/>
  <c r="M189" i="3"/>
  <c r="G220" i="14"/>
  <c r="M181" i="3"/>
  <c r="G208" i="14"/>
  <c r="M175" i="3"/>
  <c r="G194" i="14"/>
  <c r="M168" i="3"/>
  <c r="G181" i="14"/>
  <c r="M161" i="3"/>
  <c r="G169" i="14"/>
  <c r="M153" i="3"/>
  <c r="G157" i="14"/>
  <c r="M146" i="3"/>
  <c r="G147" i="14"/>
  <c r="M138" i="3"/>
  <c r="G136" i="14"/>
  <c r="M131" i="3"/>
  <c r="G128" i="14"/>
  <c r="M123" i="3"/>
  <c r="G107" i="14"/>
  <c r="M115" i="3"/>
  <c r="G93" i="14"/>
  <c r="M107" i="3"/>
  <c r="G82" i="14"/>
  <c r="M101" i="3"/>
  <c r="M93" i="3"/>
  <c r="G225" i="14"/>
  <c r="M254" i="3"/>
  <c r="BY191" i="11" l="1"/>
  <c r="BN191" i="11"/>
  <c r="BD191" i="11"/>
  <c r="BC191" i="11"/>
  <c r="BF191" i="11"/>
  <c r="BS191" i="11"/>
  <c r="BU191" i="11"/>
  <c r="BW191" i="11"/>
  <c r="BO191" i="11"/>
  <c r="BT191" i="11"/>
  <c r="BL191" i="11"/>
  <c r="BJ191" i="11"/>
  <c r="BP191" i="11"/>
  <c r="BK191" i="11"/>
  <c r="BX191" i="11"/>
  <c r="BH191" i="11"/>
  <c r="BZ191" i="11"/>
  <c r="BR191" i="11"/>
  <c r="BI191" i="11"/>
  <c r="BQ191" i="11"/>
  <c r="BM191" i="11"/>
  <c r="BE191" i="11"/>
  <c r="BG191" i="11"/>
  <c r="BV191" i="11"/>
  <c r="BE236" i="11"/>
  <c r="BH236" i="11"/>
  <c r="BX236" i="11"/>
  <c r="BP236" i="11"/>
  <c r="BJ236" i="11"/>
  <c r="BD236" i="11"/>
  <c r="BK236" i="11"/>
  <c r="BY236" i="11"/>
  <c r="BV236" i="11"/>
  <c r="BC236" i="11"/>
  <c r="BO236" i="11"/>
  <c r="BR236" i="11"/>
  <c r="BT236" i="11"/>
  <c r="BW236" i="11"/>
  <c r="BS236" i="11"/>
  <c r="BZ236" i="11"/>
  <c r="BN236" i="11"/>
  <c r="BQ236" i="11"/>
  <c r="BG236" i="11"/>
  <c r="BM236" i="11"/>
  <c r="BU236" i="11"/>
  <c r="BI236" i="11"/>
  <c r="BF236" i="11"/>
  <c r="BL236" i="11"/>
  <c r="BJ196" i="11"/>
  <c r="BV196" i="11"/>
  <c r="BM196" i="11"/>
  <c r="BD196" i="11"/>
  <c r="BS196" i="11"/>
  <c r="BU196" i="11"/>
  <c r="BN196" i="11"/>
  <c r="BE196" i="11"/>
  <c r="BZ196" i="11"/>
  <c r="BL196" i="11"/>
  <c r="BQ196" i="11"/>
  <c r="BF196" i="11"/>
  <c r="BT196" i="11"/>
  <c r="BR196" i="11"/>
  <c r="BI196" i="11"/>
  <c r="BO196" i="11"/>
  <c r="BK196" i="11"/>
  <c r="BC196" i="11"/>
  <c r="BX196" i="11"/>
  <c r="BW196" i="11"/>
  <c r="BH196" i="11"/>
  <c r="BG196" i="11"/>
  <c r="BP196" i="11"/>
  <c r="BY196" i="11"/>
  <c r="BE237" i="11"/>
  <c r="BF237" i="11"/>
  <c r="BX237" i="11"/>
  <c r="BQ237" i="11"/>
  <c r="BV237" i="11"/>
  <c r="BH237" i="11"/>
  <c r="BL237" i="11"/>
  <c r="BD237" i="11"/>
  <c r="BN237" i="11"/>
  <c r="BS237" i="11"/>
  <c r="BW237" i="11"/>
  <c r="BZ237" i="11"/>
  <c r="BK237" i="11"/>
  <c r="BO237" i="11"/>
  <c r="BG237" i="11"/>
  <c r="BR237" i="11"/>
  <c r="BI237" i="11"/>
  <c r="BC237" i="11"/>
  <c r="BM237" i="11"/>
  <c r="BJ237" i="11"/>
  <c r="BP237" i="11"/>
  <c r="BT237" i="11"/>
  <c r="BY237" i="11"/>
  <c r="BU237" i="11"/>
  <c r="BI109" i="11"/>
  <c r="BF109" i="11"/>
  <c r="BS109" i="11"/>
  <c r="BK109" i="11"/>
  <c r="BO109" i="11"/>
  <c r="BZ109" i="11"/>
  <c r="BX109" i="11"/>
  <c r="BN109" i="11"/>
  <c r="BU109" i="11"/>
  <c r="BE109" i="11"/>
  <c r="BL109" i="11"/>
  <c r="BD109" i="11"/>
  <c r="BH109" i="11"/>
  <c r="BW109" i="11"/>
  <c r="BM109" i="11"/>
  <c r="BC109" i="11"/>
  <c r="BP109" i="11"/>
  <c r="BG109" i="11"/>
  <c r="BT109" i="11"/>
  <c r="BY109" i="11"/>
  <c r="BR109" i="11"/>
  <c r="BQ109" i="11"/>
  <c r="BJ109" i="11"/>
  <c r="BV109" i="11"/>
  <c r="BD239" i="11"/>
  <c r="BR239" i="11"/>
  <c r="BG239" i="11"/>
  <c r="BS239" i="11"/>
  <c r="BY239" i="11"/>
  <c r="BN239" i="11"/>
  <c r="BF239" i="11"/>
  <c r="BT239" i="11"/>
  <c r="BZ239" i="11"/>
  <c r="BQ239" i="11"/>
  <c r="BH239" i="11"/>
  <c r="BJ239" i="11"/>
  <c r="BI239" i="11"/>
  <c r="BV239" i="11"/>
  <c r="BO239" i="11"/>
  <c r="BK239" i="11"/>
  <c r="BX239" i="11"/>
  <c r="BU239" i="11"/>
  <c r="BE239" i="11"/>
  <c r="BL239" i="11"/>
  <c r="BM239" i="11"/>
  <c r="BC239" i="11"/>
  <c r="BP239" i="11"/>
  <c r="BW239" i="11"/>
  <c r="BX184" i="11"/>
  <c r="BT184" i="11"/>
  <c r="BZ184" i="11"/>
  <c r="BO184" i="11"/>
  <c r="BY184" i="11"/>
  <c r="BQ184" i="11"/>
  <c r="BH184" i="11"/>
  <c r="BL184" i="11"/>
  <c r="BR184" i="11"/>
  <c r="BS184" i="11"/>
  <c r="BF184" i="11"/>
  <c r="BJ184" i="11"/>
  <c r="BP184" i="11"/>
  <c r="BV184" i="11"/>
  <c r="BD184" i="11"/>
  <c r="BW184" i="11"/>
  <c r="BN184" i="11"/>
  <c r="BC184" i="11"/>
  <c r="BK184" i="11"/>
  <c r="BU184" i="11"/>
  <c r="BM184" i="11"/>
  <c r="BG184" i="11"/>
  <c r="BI184" i="11"/>
  <c r="BE184" i="11"/>
  <c r="BQ238" i="11"/>
  <c r="BP238" i="11"/>
  <c r="BW238" i="11"/>
  <c r="BL238" i="11"/>
  <c r="BK238" i="11"/>
  <c r="BV238" i="11"/>
  <c r="BH238" i="11"/>
  <c r="BO238" i="11"/>
  <c r="BU238" i="11"/>
  <c r="BD238" i="11"/>
  <c r="BC238" i="11"/>
  <c r="BZ238" i="11"/>
  <c r="BG238" i="11"/>
  <c r="BM238" i="11"/>
  <c r="BE238" i="11"/>
  <c r="BF238" i="11"/>
  <c r="BY238" i="11"/>
  <c r="BJ238" i="11"/>
  <c r="BI238" i="11"/>
  <c r="BN238" i="11"/>
  <c r="BR238" i="11"/>
  <c r="BX238" i="11"/>
  <c r="BT238" i="11"/>
  <c r="BS238" i="11"/>
  <c r="F498" i="3"/>
  <c r="D150" i="11"/>
  <c r="D136" i="16" l="1"/>
  <c r="N117" i="3" s="1"/>
  <c r="D27" i="16"/>
  <c r="N45" i="3" s="1"/>
  <c r="D71" i="16"/>
  <c r="N69" i="3" s="1"/>
  <c r="D98" i="16"/>
  <c r="N122" i="3" s="1"/>
  <c r="D218" i="16"/>
  <c r="N139" i="3" s="1"/>
  <c r="D44" i="16"/>
  <c r="N41" i="3" s="1"/>
  <c r="D74" i="16"/>
  <c r="N82" i="3" s="1"/>
  <c r="D151" i="16"/>
  <c r="N156" i="3" s="1"/>
  <c r="D189" i="16"/>
  <c r="N199" i="3" s="1"/>
  <c r="D127" i="16"/>
  <c r="N158" i="3" s="1"/>
  <c r="F570" i="3"/>
  <c r="F571" i="3"/>
  <c r="F572" i="3"/>
  <c r="F573" i="3"/>
  <c r="F574" i="3"/>
  <c r="F575" i="3"/>
  <c r="F606" i="3"/>
  <c r="F607" i="3"/>
  <c r="F608" i="3"/>
  <c r="F609" i="3"/>
  <c r="F610" i="3"/>
  <c r="F766" i="3"/>
  <c r="F767" i="3"/>
  <c r="F768" i="3"/>
  <c r="F769" i="3"/>
  <c r="F770" i="3"/>
  <c r="F771" i="3"/>
  <c r="F772" i="3"/>
  <c r="F780" i="3"/>
  <c r="F781" i="3"/>
  <c r="F782" i="3"/>
  <c r="D9" i="16"/>
  <c r="N14" i="3" s="1"/>
  <c r="D41" i="16"/>
  <c r="N40" i="3" s="1"/>
  <c r="D25" i="16"/>
  <c r="N5" i="3" s="1"/>
  <c r="D26" i="16"/>
  <c r="N28" i="3" s="1"/>
  <c r="D33" i="16"/>
  <c r="N10" i="3" s="1"/>
  <c r="D43" i="16"/>
  <c r="N20" i="3" s="1"/>
  <c r="D42" i="16"/>
  <c r="N42" i="3" s="1"/>
  <c r="D36" i="16"/>
  <c r="N18" i="3" s="1"/>
  <c r="D40" i="16"/>
  <c r="N13" i="3" s="1"/>
  <c r="D15" i="16"/>
  <c r="N25" i="3" s="1"/>
  <c r="D46" i="16"/>
  <c r="N15" i="3" s="1"/>
  <c r="D45" i="16"/>
  <c r="N34" i="3" s="1"/>
  <c r="D53" i="16"/>
  <c r="N70" i="3" s="1"/>
  <c r="D54" i="16"/>
  <c r="N60" i="3" s="1"/>
  <c r="D55" i="16"/>
  <c r="N79" i="3" s="1"/>
  <c r="D58" i="16"/>
  <c r="N59" i="3" s="1"/>
  <c r="D52" i="16"/>
  <c r="N72" i="3" s="1"/>
  <c r="D56" i="16"/>
  <c r="N53" i="3" s="1"/>
  <c r="D60" i="16"/>
  <c r="N54" i="3" s="1"/>
  <c r="D64" i="16"/>
  <c r="N64" i="3" s="1"/>
  <c r="D57" i="16"/>
  <c r="N66" i="3" s="1"/>
  <c r="D59" i="16"/>
  <c r="N81" i="3" s="1"/>
  <c r="D62" i="16"/>
  <c r="N63" i="3" s="1"/>
  <c r="D63" i="16"/>
  <c r="N78" i="3" s="1"/>
  <c r="D65" i="16"/>
  <c r="N67" i="3" s="1"/>
  <c r="D73" i="16"/>
  <c r="N62" i="3" s="1"/>
  <c r="D66" i="16"/>
  <c r="N65" i="3" s="1"/>
  <c r="D70" i="16"/>
  <c r="N74" i="3" s="1"/>
  <c r="D61" i="16"/>
  <c r="N71" i="3" s="1"/>
  <c r="D68" i="16"/>
  <c r="N56" i="3" s="1"/>
  <c r="D78" i="16"/>
  <c r="N55" i="3" s="1"/>
  <c r="D67" i="16"/>
  <c r="N73" i="3" s="1"/>
  <c r="D69" i="16"/>
  <c r="N80" i="3" s="1"/>
  <c r="D72" i="16"/>
  <c r="N76" i="3" s="1"/>
  <c r="D80" i="16"/>
  <c r="N77" i="3" s="1"/>
  <c r="D77" i="16"/>
  <c r="N61" i="3" s="1"/>
  <c r="D75" i="16"/>
  <c r="N68" i="3" s="1"/>
  <c r="D76" i="16"/>
  <c r="N58" i="3" s="1"/>
  <c r="D79" i="16"/>
  <c r="N75" i="3" s="1"/>
  <c r="D81" i="16"/>
  <c r="N57" i="3" s="1"/>
  <c r="D117" i="16"/>
  <c r="N195" i="3" s="1"/>
  <c r="D99" i="16"/>
  <c r="N132" i="3" s="1"/>
  <c r="D147" i="16"/>
  <c r="N112" i="3" s="1"/>
  <c r="D214" i="16"/>
  <c r="N135" i="3" s="1"/>
  <c r="D141" i="16"/>
  <c r="N152" i="3" s="1"/>
  <c r="D139" i="16"/>
  <c r="N172" i="3" s="1"/>
  <c r="D87" i="16"/>
  <c r="D165" i="16"/>
  <c r="N180" i="3" s="1"/>
  <c r="D187" i="16"/>
  <c r="N138" i="3" s="1"/>
  <c r="D110" i="16"/>
  <c r="N142" i="3" s="1"/>
  <c r="D237" i="16"/>
  <c r="N221" i="3" s="1"/>
  <c r="D108" i="16"/>
  <c r="N93" i="3" s="1"/>
  <c r="D97" i="16"/>
  <c r="N239" i="3" s="1"/>
  <c r="D95" i="16"/>
  <c r="N169" i="3" s="1"/>
  <c r="D129" i="16"/>
  <c r="N235" i="3" s="1"/>
  <c r="D123" i="16"/>
  <c r="N102" i="3" s="1"/>
  <c r="D144" i="16"/>
  <c r="N174" i="3" s="1"/>
  <c r="D111" i="16"/>
  <c r="N201" i="3" s="1"/>
  <c r="D121" i="16"/>
  <c r="N163" i="3" s="1"/>
  <c r="D124" i="16"/>
  <c r="N218" i="3" s="1"/>
  <c r="D93" i="16"/>
  <c r="N125" i="3" s="1"/>
  <c r="D132" i="16"/>
  <c r="N145" i="3" s="1"/>
  <c r="D177" i="16"/>
  <c r="N204" i="3" s="1"/>
  <c r="D94" i="16"/>
  <c r="N134" i="3" s="1"/>
  <c r="D159" i="16"/>
  <c r="N92" i="3" s="1"/>
  <c r="D130" i="16"/>
  <c r="N192" i="3" s="1"/>
  <c r="D150" i="16"/>
  <c r="N168" i="3" s="1"/>
  <c r="D197" i="16"/>
  <c r="N223" i="3" s="1"/>
  <c r="D115" i="16"/>
  <c r="N228" i="3" s="1"/>
  <c r="D149" i="16"/>
  <c r="N116" i="3" s="1"/>
  <c r="D122" i="16"/>
  <c r="N128" i="3" s="1"/>
  <c r="D89" i="16"/>
  <c r="N171" i="3" s="1"/>
  <c r="D112" i="16"/>
  <c r="N208" i="3" s="1"/>
  <c r="D133" i="16"/>
  <c r="N225" i="3" s="1"/>
  <c r="D146" i="16"/>
  <c r="N164" i="3" s="1"/>
  <c r="D91" i="16"/>
  <c r="N89" i="3" s="1"/>
  <c r="D126" i="16"/>
  <c r="N165" i="3" s="1"/>
  <c r="D158" i="16"/>
  <c r="N118" i="3" s="1"/>
  <c r="D138" i="16"/>
  <c r="N202" i="3" s="1"/>
  <c r="D125" i="16"/>
  <c r="N238" i="3" s="1"/>
  <c r="D184" i="16"/>
  <c r="N182" i="3" s="1"/>
  <c r="D102" i="16"/>
  <c r="N144" i="3" s="1"/>
  <c r="D183" i="16"/>
  <c r="N226" i="3" s="1"/>
  <c r="D104" i="16"/>
  <c r="N205" i="3" s="1"/>
  <c r="D193" i="16"/>
  <c r="N110" i="3" s="1"/>
  <c r="D92" i="16"/>
  <c r="N189" i="3" s="1"/>
  <c r="D128" i="16"/>
  <c r="N109" i="3" s="1"/>
  <c r="D161" i="16"/>
  <c r="N229" i="3" s="1"/>
  <c r="D96" i="16"/>
  <c r="N211" i="3" s="1"/>
  <c r="D192" i="16"/>
  <c r="N222" i="3" s="1"/>
  <c r="D154" i="16"/>
  <c r="N99" i="3" s="1"/>
  <c r="D101" i="16"/>
  <c r="N124" i="3" s="1"/>
  <c r="D105" i="16"/>
  <c r="N148" i="3" s="1"/>
  <c r="D162" i="16"/>
  <c r="N217" i="3" s="1"/>
  <c r="D131" i="16"/>
  <c r="N140" i="3" s="1"/>
  <c r="D212" i="16"/>
  <c r="N151" i="3" s="1"/>
  <c r="D152" i="16"/>
  <c r="N115" i="3" s="1"/>
  <c r="D157" i="16"/>
  <c r="N240" i="3" s="1"/>
  <c r="D109" i="16"/>
  <c r="N97" i="3" s="1"/>
  <c r="D134" i="16"/>
  <c r="N227" i="3" s="1"/>
  <c r="D167" i="16"/>
  <c r="N95" i="3" s="1"/>
  <c r="D142" i="16"/>
  <c r="N213" i="3" s="1"/>
  <c r="D148" i="16"/>
  <c r="N193" i="3" s="1"/>
  <c r="D114" i="16"/>
  <c r="N196" i="3" s="1"/>
  <c r="D178" i="16"/>
  <c r="N188" i="3" s="1"/>
  <c r="D88" i="16"/>
  <c r="N154" i="3" s="1"/>
  <c r="D163" i="16"/>
  <c r="N224" i="3" s="1"/>
  <c r="D113" i="16"/>
  <c r="N181" i="3" s="1"/>
  <c r="D171" i="16"/>
  <c r="N209" i="3" s="1"/>
  <c r="D205" i="16"/>
  <c r="N241" i="3" s="1"/>
  <c r="D116" i="16"/>
  <c r="N129" i="3" s="1"/>
  <c r="D156" i="16"/>
  <c r="N157" i="3" s="1"/>
  <c r="D106" i="16"/>
  <c r="N197" i="3" s="1"/>
  <c r="D119" i="16"/>
  <c r="N106" i="3" s="1"/>
  <c r="D143" i="16"/>
  <c r="N216" i="3" s="1"/>
  <c r="D216" i="16"/>
  <c r="N186" i="3" s="1"/>
  <c r="D174" i="16"/>
  <c r="N105" i="3" s="1"/>
  <c r="D120" i="16"/>
  <c r="N94" i="3" s="1"/>
  <c r="D182" i="16"/>
  <c r="N236" i="3" s="1"/>
  <c r="D181" i="16"/>
  <c r="N153" i="3" s="1"/>
  <c r="D176" i="16"/>
  <c r="N220" i="3" s="1"/>
  <c r="D140" i="16"/>
  <c r="N215" i="3" s="1"/>
  <c r="D145" i="16"/>
  <c r="N191" i="3" s="1"/>
  <c r="D201" i="16"/>
  <c r="N100" i="3" s="1"/>
  <c r="D180" i="16"/>
  <c r="N146" i="3" s="1"/>
  <c r="D190" i="16"/>
  <c r="N88" i="3" s="1"/>
  <c r="D169" i="16"/>
  <c r="N127" i="3" s="1"/>
  <c r="D200" i="16"/>
  <c r="N113" i="3" s="1"/>
  <c r="D153" i="16"/>
  <c r="N121" i="3" s="1"/>
  <c r="D103" i="16"/>
  <c r="N167" i="3" s="1"/>
  <c r="D170" i="16"/>
  <c r="N184" i="3" s="1"/>
  <c r="D222" i="16"/>
  <c r="N111" i="3" s="1"/>
  <c r="D236" i="16"/>
  <c r="N206" i="3" s="1"/>
  <c r="D208" i="16"/>
  <c r="N149" i="3" s="1"/>
  <c r="D202" i="16"/>
  <c r="N147" i="3" s="1"/>
  <c r="D172" i="16"/>
  <c r="N175" i="3" s="1"/>
  <c r="D173" i="16"/>
  <c r="N159" i="3" s="1"/>
  <c r="D100" i="16"/>
  <c r="N166" i="3" s="1"/>
  <c r="D198" i="16"/>
  <c r="N234" i="3" s="1"/>
  <c r="D210" i="16"/>
  <c r="N170" i="3" s="1"/>
  <c r="D195" i="16"/>
  <c r="N200" i="3" s="1"/>
  <c r="D211" i="16"/>
  <c r="N231" i="3" s="1"/>
  <c r="D107" i="16"/>
  <c r="N210" i="3" s="1"/>
  <c r="D155" i="16"/>
  <c r="N176" i="3" s="1"/>
  <c r="D175" i="16"/>
  <c r="N230" i="3" s="1"/>
  <c r="D137" i="16"/>
  <c r="N177" i="3" s="1"/>
  <c r="D118" i="16"/>
  <c r="N96" i="3" s="1"/>
  <c r="D186" i="16"/>
  <c r="N219" i="3" s="1"/>
  <c r="D168" i="16"/>
  <c r="N185" i="3" s="1"/>
  <c r="D203" i="16"/>
  <c r="N242" i="3" s="1"/>
  <c r="D160" i="16"/>
  <c r="N130" i="3" s="1"/>
  <c r="D191" i="16"/>
  <c r="N190" i="3" s="1"/>
  <c r="D215" i="16"/>
  <c r="N119" i="3" s="1"/>
  <c r="D179" i="16"/>
  <c r="N232" i="3" s="1"/>
  <c r="D185" i="16"/>
  <c r="N114" i="3" s="1"/>
  <c r="D206" i="16"/>
  <c r="N198" i="3" s="1"/>
  <c r="D209" i="16"/>
  <c r="N212" i="3" s="1"/>
  <c r="D135" i="16"/>
  <c r="N179" i="3" s="1"/>
  <c r="D221" i="16"/>
  <c r="N143" i="3" s="1"/>
  <c r="D223" i="16"/>
  <c r="N136" i="3" s="1"/>
  <c r="D204" i="16"/>
  <c r="N161" i="3" s="1"/>
  <c r="D90" i="16"/>
  <c r="N233" i="3" s="1"/>
  <c r="D196" i="16"/>
  <c r="N155" i="3" s="1"/>
  <c r="D188" i="16"/>
  <c r="N98" i="3" s="1"/>
  <c r="D194" i="16"/>
  <c r="N178" i="3" s="1"/>
  <c r="D228" i="16"/>
  <c r="N104" i="3" s="1"/>
  <c r="D207" i="16"/>
  <c r="N173" i="3" s="1"/>
  <c r="D233" i="16"/>
  <c r="N103" i="3" s="1"/>
  <c r="D213" i="16"/>
  <c r="N131" i="3" s="1"/>
  <c r="D230" i="16"/>
  <c r="N237" i="3" s="1"/>
  <c r="D217" i="16"/>
  <c r="N160" i="3" s="1"/>
  <c r="D219" i="16"/>
  <c r="N120" i="3" s="1"/>
  <c r="D229" i="16"/>
  <c r="N214" i="3" s="1"/>
  <c r="D224" i="16"/>
  <c r="N203" i="3" s="1"/>
  <c r="D227" i="16"/>
  <c r="N162" i="3" s="1"/>
  <c r="D164" i="16"/>
  <c r="N194" i="3" s="1"/>
  <c r="D166" i="16"/>
  <c r="N123" i="3" s="1"/>
  <c r="D226" i="16"/>
  <c r="N107" i="3" s="1"/>
  <c r="D231" i="16"/>
  <c r="N126" i="3" s="1"/>
  <c r="D239" i="16"/>
  <c r="N183" i="3" s="1"/>
  <c r="D234" i="16"/>
  <c r="N90" i="3" s="1"/>
  <c r="D199" i="16"/>
  <c r="N141" i="3" s="1"/>
  <c r="D235" i="16"/>
  <c r="N207" i="3" s="1"/>
  <c r="D220" i="16"/>
  <c r="N101" i="3" s="1"/>
  <c r="D225" i="16"/>
  <c r="N91" i="3" s="1"/>
  <c r="D232" i="16"/>
  <c r="N150" i="3" s="1"/>
  <c r="D240" i="16"/>
  <c r="N187" i="3" s="1"/>
  <c r="D241" i="16"/>
  <c r="N108" i="3" s="1"/>
  <c r="D238" i="16"/>
  <c r="N133" i="3" s="1"/>
  <c r="D247" i="16"/>
  <c r="D248" i="16"/>
  <c r="N252" i="3" s="1"/>
  <c r="D250" i="16"/>
  <c r="N251" i="3" s="1"/>
  <c r="D249" i="16"/>
  <c r="N250" i="3" s="1"/>
  <c r="D251" i="16"/>
  <c r="N254" i="3" s="1"/>
  <c r="D252" i="16"/>
  <c r="N256" i="3" s="1"/>
  <c r="D253" i="16"/>
  <c r="N255" i="3" s="1"/>
  <c r="D3" i="16"/>
  <c r="N36" i="3" s="1"/>
  <c r="D8" i="16"/>
  <c r="N24" i="3" s="1"/>
  <c r="D5" i="16"/>
  <c r="N33" i="3" s="1"/>
  <c r="D18" i="16"/>
  <c r="N17" i="3" s="1"/>
  <c r="D6" i="16"/>
  <c r="N19" i="3" s="1"/>
  <c r="D10" i="16"/>
  <c r="N31" i="3" s="1"/>
  <c r="D21" i="16"/>
  <c r="N46" i="3" s="1"/>
  <c r="D12" i="16"/>
  <c r="N43" i="3" s="1"/>
  <c r="D28" i="16"/>
  <c r="N7" i="3" s="1"/>
  <c r="D16" i="16"/>
  <c r="N6" i="3" s="1"/>
  <c r="D14" i="16"/>
  <c r="N44" i="3" s="1"/>
  <c r="D13" i="16"/>
  <c r="N32" i="3" s="1"/>
  <c r="D32" i="16"/>
  <c r="N39" i="3" s="1"/>
  <c r="D7" i="16"/>
  <c r="N8" i="3" s="1"/>
  <c r="D19" i="16"/>
  <c r="N22" i="3" s="1"/>
  <c r="D24" i="16"/>
  <c r="N26" i="3" s="1"/>
  <c r="D22" i="16"/>
  <c r="N11" i="3" s="1"/>
  <c r="D23" i="16"/>
  <c r="N38" i="3" s="1"/>
  <c r="D31" i="16"/>
  <c r="N9" i="3" s="1"/>
  <c r="D11" i="16"/>
  <c r="N3" i="3" s="1"/>
  <c r="D39" i="16"/>
  <c r="N16" i="3" s="1"/>
  <c r="D34" i="16"/>
  <c r="N29" i="3" s="1"/>
  <c r="D2" i="16"/>
  <c r="D38" i="16"/>
  <c r="N30" i="3" s="1"/>
  <c r="D30" i="16"/>
  <c r="N21" i="3" s="1"/>
  <c r="D37" i="16"/>
  <c r="N35" i="3" s="1"/>
  <c r="D20" i="16"/>
  <c r="N37" i="3" s="1"/>
  <c r="D35" i="16"/>
  <c r="N23" i="3" s="1"/>
  <c r="D29" i="16"/>
  <c r="N27" i="3" s="1"/>
  <c r="D17" i="16"/>
  <c r="N4" i="3" s="1"/>
  <c r="D4" i="16"/>
  <c r="N12" i="3" s="1"/>
  <c r="G521" i="3"/>
  <c r="G520" i="3"/>
  <c r="G519" i="3"/>
  <c r="G518"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73" i="3"/>
  <c r="F774" i="3"/>
  <c r="F775" i="3"/>
  <c r="F776" i="3"/>
  <c r="F777" i="3"/>
  <c r="F778" i="3"/>
  <c r="F779"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9" i="3"/>
  <c r="F500" i="3"/>
  <c r="F508" i="3"/>
  <c r="F509" i="3"/>
  <c r="F510" i="3"/>
  <c r="F511" i="3"/>
  <c r="F512" i="3"/>
  <c r="F513" i="3"/>
  <c r="F514"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3" i="3"/>
  <c r="D41" i="11"/>
  <c r="F262" i="3"/>
  <c r="D15" i="2"/>
  <c r="D3" i="17"/>
  <c r="D3" i="14"/>
  <c r="E10" i="14" s="1"/>
  <c r="D58" i="13"/>
  <c r="C10" i="2" s="1"/>
  <c r="D10" i="2"/>
  <c r="M3" i="17"/>
  <c r="L5" i="17" s="1"/>
  <c r="M5" i="17" s="1"/>
  <c r="M3" i="14"/>
  <c r="L5" i="14" s="1"/>
  <c r="M5" i="14" s="1"/>
  <c r="M3" i="13"/>
  <c r="L5" i="13" s="1"/>
  <c r="F66" i="13"/>
  <c r="G66" i="13" s="1"/>
  <c r="B9" i="17"/>
  <c r="G53" i="17"/>
  <c r="H66" i="14"/>
  <c r="I66" i="14" s="1"/>
  <c r="H9" i="14"/>
  <c r="B9" i="13"/>
  <c r="F526" i="3"/>
  <c r="G9" i="14"/>
  <c r="D235" i="11"/>
  <c r="D12" i="11"/>
  <c r="D6" i="11"/>
  <c r="D22" i="11"/>
  <c r="D30" i="11"/>
  <c r="D8" i="11"/>
  <c r="D15" i="11"/>
  <c r="D10" i="11"/>
  <c r="D9" i="11"/>
  <c r="D33" i="11"/>
  <c r="D43" i="11"/>
  <c r="D14" i="11"/>
  <c r="D42" i="11"/>
  <c r="D46" i="11"/>
  <c r="D4" i="11"/>
  <c r="D11" i="11"/>
  <c r="D37" i="11"/>
  <c r="D35" i="11"/>
  <c r="D28" i="11"/>
  <c r="D7" i="11"/>
  <c r="D32" i="11"/>
  <c r="D16" i="11"/>
  <c r="D17" i="11"/>
  <c r="D21" i="11"/>
  <c r="D44" i="11"/>
  <c r="D38" i="11"/>
  <c r="D36" i="11"/>
  <c r="D39" i="11"/>
  <c r="D13" i="11"/>
  <c r="D19" i="11"/>
  <c r="D31" i="11"/>
  <c r="D24" i="11"/>
  <c r="D47" i="11"/>
  <c r="D29" i="11"/>
  <c r="D18" i="11"/>
  <c r="D5" i="11"/>
  <c r="D20" i="11"/>
  <c r="D23" i="11"/>
  <c r="D27" i="11"/>
  <c r="D40" i="11"/>
  <c r="D25" i="11"/>
  <c r="D26" i="11"/>
  <c r="D45" i="11"/>
  <c r="D73" i="11"/>
  <c r="D50" i="11"/>
  <c r="D68" i="11"/>
  <c r="D51" i="11"/>
  <c r="D56" i="11"/>
  <c r="D54" i="11"/>
  <c r="D52" i="11"/>
  <c r="D53" i="11"/>
  <c r="D75" i="11"/>
  <c r="D63" i="11"/>
  <c r="D57" i="11"/>
  <c r="D58" i="11"/>
  <c r="D60" i="11"/>
  <c r="D70" i="11"/>
  <c r="D59" i="11"/>
  <c r="D48" i="11"/>
  <c r="D55" i="11"/>
  <c r="D61" i="11"/>
  <c r="D76" i="11"/>
  <c r="D72" i="11"/>
  <c r="D71" i="11"/>
  <c r="D62" i="11"/>
  <c r="D69" i="11"/>
  <c r="D77" i="11"/>
  <c r="D64" i="11"/>
  <c r="D74" i="11"/>
  <c r="D65" i="11"/>
  <c r="D66" i="11"/>
  <c r="D67" i="11"/>
  <c r="D49" i="11"/>
  <c r="D144" i="11"/>
  <c r="D156" i="11"/>
  <c r="D129" i="11"/>
  <c r="D134" i="11"/>
  <c r="D82" i="11"/>
  <c r="D83" i="11"/>
  <c r="D85" i="11"/>
  <c r="D86" i="11"/>
  <c r="D160" i="11"/>
  <c r="D161" i="11"/>
  <c r="D227" i="11"/>
  <c r="D155" i="11"/>
  <c r="D175" i="11"/>
  <c r="D87" i="11"/>
  <c r="D217" i="11"/>
  <c r="D84" i="11"/>
  <c r="D79" i="11"/>
  <c r="D94" i="11"/>
  <c r="D162" i="11"/>
  <c r="D91" i="11"/>
  <c r="D130" i="11"/>
  <c r="D96" i="11"/>
  <c r="D98" i="11"/>
  <c r="D205" i="11"/>
  <c r="D208" i="11"/>
  <c r="D163" i="11"/>
  <c r="D81" i="11"/>
  <c r="D206" i="11"/>
  <c r="D232" i="11"/>
  <c r="D202" i="11"/>
  <c r="D165" i="11"/>
  <c r="D207" i="11"/>
  <c r="D114" i="11"/>
  <c r="D166" i="11"/>
  <c r="D200" i="11"/>
  <c r="D183" i="11"/>
  <c r="D100" i="11"/>
  <c r="D92" i="11"/>
  <c r="D145" i="11"/>
  <c r="D120" i="11"/>
  <c r="D140" i="11"/>
  <c r="D210" i="11"/>
  <c r="D213" i="11"/>
  <c r="D164" i="11"/>
  <c r="D102" i="11"/>
  <c r="D132" i="11"/>
  <c r="D148" i="11"/>
  <c r="D174" i="11"/>
  <c r="D211" i="11"/>
  <c r="D167" i="11"/>
  <c r="D107" i="11"/>
  <c r="D168" i="11"/>
  <c r="D108" i="11"/>
  <c r="D146" i="11"/>
  <c r="D169" i="11"/>
  <c r="D231" i="11"/>
  <c r="D110" i="11"/>
  <c r="D95" i="11"/>
  <c r="D209" i="11"/>
  <c r="D138" i="11"/>
  <c r="D80" i="11"/>
  <c r="D112" i="11"/>
  <c r="D172" i="11"/>
  <c r="D97" i="11"/>
  <c r="D176" i="11"/>
  <c r="D177" i="11"/>
  <c r="D214" i="11"/>
  <c r="D113" i="11"/>
  <c r="D153" i="11"/>
  <c r="D147" i="11"/>
  <c r="D159" i="11"/>
  <c r="D143" i="11"/>
  <c r="D99" i="11"/>
  <c r="D116" i="11"/>
  <c r="D178" i="11"/>
  <c r="D149" i="11"/>
  <c r="D179" i="11"/>
  <c r="D180" i="11"/>
  <c r="D181" i="11"/>
  <c r="D101" i="11"/>
  <c r="D229" i="11"/>
  <c r="D117" i="11"/>
  <c r="D215" i="11"/>
  <c r="D119" i="11"/>
  <c r="D216" i="11"/>
  <c r="D182" i="11"/>
  <c r="D104" i="11"/>
  <c r="D141" i="11"/>
  <c r="D158" i="11"/>
  <c r="D186" i="11"/>
  <c r="D198" i="11"/>
  <c r="D187" i="11"/>
  <c r="D90" i="11"/>
  <c r="D122" i="11"/>
  <c r="D88" i="11"/>
  <c r="D123" i="11"/>
  <c r="D151" i="11"/>
  <c r="D188" i="11"/>
  <c r="D189" i="11"/>
  <c r="D125" i="11"/>
  <c r="D111" i="11"/>
  <c r="D128" i="11"/>
  <c r="D126" i="11"/>
  <c r="D142" i="11"/>
  <c r="D190" i="11"/>
  <c r="D115" i="11"/>
  <c r="D218" i="11"/>
  <c r="D127" i="11"/>
  <c r="D157" i="11"/>
  <c r="D105" i="11"/>
  <c r="D228" i="11"/>
  <c r="D106" i="11"/>
  <c r="D192" i="11"/>
  <c r="D193" i="11"/>
  <c r="D173" i="11"/>
  <c r="D226" i="11"/>
  <c r="D152" i="11"/>
  <c r="D185" i="11"/>
  <c r="D131" i="11"/>
  <c r="D222" i="11"/>
  <c r="D171" i="11"/>
  <c r="D204" i="11"/>
  <c r="D225" i="11"/>
  <c r="D170" i="11"/>
  <c r="D221" i="11"/>
  <c r="D194" i="11"/>
  <c r="D195" i="11"/>
  <c r="D135" i="11"/>
  <c r="D154" i="11"/>
  <c r="D197" i="11"/>
  <c r="D133" i="11"/>
  <c r="D78" i="11"/>
  <c r="D219" i="11"/>
  <c r="D121" i="11"/>
  <c r="D203" i="11"/>
  <c r="D230" i="11"/>
  <c r="D201" i="11"/>
  <c r="D212" i="11"/>
  <c r="D124" i="11"/>
  <c r="D223" i="11"/>
  <c r="D136" i="11"/>
  <c r="D89" i="11"/>
  <c r="D220" i="11"/>
  <c r="D137" i="11"/>
  <c r="D139" i="11"/>
  <c r="D93" i="11"/>
  <c r="D103" i="11"/>
  <c r="D199" i="11"/>
  <c r="D224" i="11"/>
  <c r="D233" i="11"/>
  <c r="D234" i="11"/>
  <c r="D34" i="11"/>
  <c r="G53" i="13"/>
  <c r="N253" i="3" l="1"/>
  <c r="D261" i="16"/>
  <c r="G786" i="3" s="1"/>
  <c r="N137" i="3"/>
  <c r="D260" i="16"/>
  <c r="D243" i="11"/>
  <c r="D241" i="11"/>
  <c r="D242" i="11"/>
  <c r="D240" i="11"/>
  <c r="H18" i="14"/>
  <c r="H19" i="14"/>
  <c r="H20" i="14"/>
  <c r="E58" i="17"/>
  <c r="I58" i="17" s="1"/>
  <c r="D58" i="17"/>
  <c r="D60" i="17" s="1"/>
  <c r="E60" i="17" s="1"/>
  <c r="I60" i="17" s="1"/>
  <c r="P10" i="2"/>
  <c r="C51" i="17"/>
  <c r="E63" i="17" s="1"/>
  <c r="I63" i="17" s="1"/>
  <c r="F10" i="14"/>
  <c r="G3" i="14" s="1"/>
  <c r="H10" i="14"/>
  <c r="E10" i="2"/>
  <c r="L24" i="13"/>
  <c r="M24" i="13" s="1"/>
  <c r="M5" i="13"/>
  <c r="L6" i="17"/>
  <c r="M6" i="17" s="1"/>
  <c r="L24" i="17"/>
  <c r="M24" i="17" s="1"/>
  <c r="L22" i="17"/>
  <c r="M22" i="17" s="1"/>
  <c r="L23" i="17"/>
  <c r="M23" i="17" s="1"/>
  <c r="L18" i="17"/>
  <c r="M18" i="17" s="1"/>
  <c r="L15" i="17"/>
  <c r="M15" i="17" s="1"/>
  <c r="L11" i="17"/>
  <c r="M11" i="17" s="1"/>
  <c r="L13" i="17"/>
  <c r="M13" i="17" s="1"/>
  <c r="L17" i="17"/>
  <c r="M17" i="17" s="1"/>
  <c r="L7" i="17"/>
  <c r="M7" i="17" s="1"/>
  <c r="L20" i="17"/>
  <c r="M20" i="17" s="1"/>
  <c r="L12" i="17"/>
  <c r="M12" i="17" s="1"/>
  <c r="L14" i="17"/>
  <c r="M14" i="17" s="1"/>
  <c r="L19" i="17"/>
  <c r="M19" i="17" s="1"/>
  <c r="L24" i="14"/>
  <c r="M24" i="14" s="1"/>
  <c r="L23" i="14"/>
  <c r="M23" i="14" s="1"/>
  <c r="L22" i="14"/>
  <c r="M22" i="14" s="1"/>
  <c r="L23" i="13"/>
  <c r="M23" i="13" s="1"/>
  <c r="L22" i="13"/>
  <c r="M22" i="13" s="1"/>
  <c r="BP129" i="11"/>
  <c r="BF117" i="11"/>
  <c r="BX144" i="11"/>
  <c r="BP132" i="11"/>
  <c r="G785" i="3"/>
  <c r="D258" i="16"/>
  <c r="G783" i="3" s="1"/>
  <c r="D259" i="16"/>
  <c r="G784" i="3" s="1"/>
  <c r="BH129" i="11"/>
  <c r="BX129" i="11"/>
  <c r="BI129" i="11"/>
  <c r="BQ129" i="11"/>
  <c r="BY129" i="11"/>
  <c r="BJ129" i="11"/>
  <c r="BR129" i="11"/>
  <c r="BZ129" i="11"/>
  <c r="BC129" i="11"/>
  <c r="BK129" i="11"/>
  <c r="BS129" i="11"/>
  <c r="BD129" i="11"/>
  <c r="BL129" i="11"/>
  <c r="BT129" i="11"/>
  <c r="BE129" i="11"/>
  <c r="BM129" i="11"/>
  <c r="BU129" i="11"/>
  <c r="BF129" i="11"/>
  <c r="BN129" i="11"/>
  <c r="BV129" i="11"/>
  <c r="BG129" i="11"/>
  <c r="BO129" i="11"/>
  <c r="BW129" i="11"/>
  <c r="BP144" i="11"/>
  <c r="BH165" i="11"/>
  <c r="BP165" i="11"/>
  <c r="BX165" i="11"/>
  <c r="BI165" i="11"/>
  <c r="BQ165" i="11"/>
  <c r="BY165" i="11"/>
  <c r="BJ165" i="11"/>
  <c r="BR165" i="11"/>
  <c r="BZ165" i="11"/>
  <c r="BC165" i="11"/>
  <c r="BK165" i="11"/>
  <c r="BS165" i="11"/>
  <c r="BD165" i="11"/>
  <c r="BL165" i="11"/>
  <c r="BT165" i="11"/>
  <c r="BF165" i="11"/>
  <c r="BN165" i="11"/>
  <c r="BV165" i="11"/>
  <c r="BU165" i="11"/>
  <c r="BW165" i="11"/>
  <c r="BE165" i="11"/>
  <c r="BG165" i="11"/>
  <c r="BO165" i="11"/>
  <c r="BM165" i="11"/>
  <c r="BJ98" i="11"/>
  <c r="BR98" i="11"/>
  <c r="BZ98" i="11"/>
  <c r="BC98" i="11"/>
  <c r="BK98" i="11"/>
  <c r="BS98" i="11"/>
  <c r="BD98" i="11"/>
  <c r="BL98" i="11"/>
  <c r="BT98" i="11"/>
  <c r="BE98" i="11"/>
  <c r="BM98" i="11"/>
  <c r="BU98" i="11"/>
  <c r="BF98" i="11"/>
  <c r="BN98" i="11"/>
  <c r="BV98" i="11"/>
  <c r="BH98" i="11"/>
  <c r="BP98" i="11"/>
  <c r="BX98" i="11"/>
  <c r="BO98" i="11"/>
  <c r="BQ98" i="11"/>
  <c r="BW98" i="11"/>
  <c r="BY98" i="11"/>
  <c r="BG98" i="11"/>
  <c r="BI98" i="11"/>
  <c r="BC41" i="11"/>
  <c r="BK41" i="11"/>
  <c r="BS41" i="11"/>
  <c r="BD41" i="11"/>
  <c r="BL41" i="11"/>
  <c r="BT41" i="11"/>
  <c r="BE41" i="11"/>
  <c r="BM41" i="11"/>
  <c r="BU41" i="11"/>
  <c r="BF41" i="11"/>
  <c r="BN41" i="11"/>
  <c r="BV41" i="11"/>
  <c r="BG41" i="11"/>
  <c r="BO41" i="11"/>
  <c r="BW41" i="11"/>
  <c r="BI41" i="11"/>
  <c r="BQ41" i="11"/>
  <c r="BY41" i="11"/>
  <c r="BZ41" i="11"/>
  <c r="BH41" i="11"/>
  <c r="BJ41" i="11"/>
  <c r="BP41" i="11"/>
  <c r="BR41" i="11"/>
  <c r="BX41" i="11"/>
  <c r="BJ108" i="11"/>
  <c r="BR108" i="11"/>
  <c r="BZ108" i="11"/>
  <c r="BC108" i="11"/>
  <c r="BK108" i="11"/>
  <c r="BS108" i="11"/>
  <c r="BE108" i="11"/>
  <c r="BM108" i="11"/>
  <c r="BU108" i="11"/>
  <c r="BI108" i="11"/>
  <c r="BW108" i="11"/>
  <c r="BL108" i="11"/>
  <c r="BX108" i="11"/>
  <c r="BN108" i="11"/>
  <c r="BY108" i="11"/>
  <c r="BO108" i="11"/>
  <c r="BD108" i="11"/>
  <c r="BP108" i="11"/>
  <c r="BF108" i="11"/>
  <c r="BQ108" i="11"/>
  <c r="BG108" i="11"/>
  <c r="BT108" i="11"/>
  <c r="BH108" i="11"/>
  <c r="BV108" i="11"/>
  <c r="BH150" i="11"/>
  <c r="BP150" i="11"/>
  <c r="BX150" i="11"/>
  <c r="BI150" i="11"/>
  <c r="BQ150" i="11"/>
  <c r="BY150" i="11"/>
  <c r="BJ150" i="11"/>
  <c r="BR150" i="11"/>
  <c r="BZ150" i="11"/>
  <c r="BC150" i="11"/>
  <c r="BK150" i="11"/>
  <c r="BS150" i="11"/>
  <c r="BD150" i="11"/>
  <c r="BL150" i="11"/>
  <c r="BT150" i="11"/>
  <c r="BE150" i="11"/>
  <c r="BM150" i="11"/>
  <c r="BU150" i="11"/>
  <c r="BF150" i="11"/>
  <c r="BN150" i="11"/>
  <c r="BV150" i="11"/>
  <c r="BG150" i="11"/>
  <c r="BO150" i="11"/>
  <c r="BW150" i="11"/>
  <c r="BP117" i="11"/>
  <c r="BI226" i="11"/>
  <c r="BQ226" i="11"/>
  <c r="BY226" i="11"/>
  <c r="BC226" i="11"/>
  <c r="BK226" i="11"/>
  <c r="BS226" i="11"/>
  <c r="BE226" i="11"/>
  <c r="BO226" i="11"/>
  <c r="BZ226" i="11"/>
  <c r="BF226" i="11"/>
  <c r="BP226" i="11"/>
  <c r="BG226" i="11"/>
  <c r="BR226" i="11"/>
  <c r="BH226" i="11"/>
  <c r="BT226" i="11"/>
  <c r="BJ226" i="11"/>
  <c r="BU226" i="11"/>
  <c r="BM226" i="11"/>
  <c r="BW226" i="11"/>
  <c r="BD226" i="11"/>
  <c r="BL226" i="11"/>
  <c r="BV226" i="11"/>
  <c r="BN226" i="11"/>
  <c r="BX226" i="11"/>
  <c r="L10" i="17"/>
  <c r="M10" i="17" s="1"/>
  <c r="L21" i="17"/>
  <c r="M21" i="17" s="1"/>
  <c r="L16" i="17"/>
  <c r="M16" i="17" s="1"/>
  <c r="L8" i="17"/>
  <c r="M8" i="17" s="1"/>
  <c r="L9" i="17"/>
  <c r="M9" i="17" s="1"/>
  <c r="L11" i="14"/>
  <c r="M11" i="14" s="1"/>
  <c r="L6" i="14"/>
  <c r="M6" i="14" s="1"/>
  <c r="L20" i="14"/>
  <c r="M20" i="14" s="1"/>
  <c r="L10" i="14"/>
  <c r="M10" i="14" s="1"/>
  <c r="L15" i="14"/>
  <c r="M15" i="14" s="1"/>
  <c r="L7" i="14"/>
  <c r="M7" i="14" s="1"/>
  <c r="L18" i="14"/>
  <c r="M18" i="14" s="1"/>
  <c r="L17" i="14"/>
  <c r="M17" i="14" s="1"/>
  <c r="L21" i="14"/>
  <c r="M21" i="14" s="1"/>
  <c r="L12" i="14"/>
  <c r="M12" i="14" s="1"/>
  <c r="L9" i="14"/>
  <c r="M9" i="14" s="1"/>
  <c r="L14" i="14"/>
  <c r="M14" i="14" s="1"/>
  <c r="L19" i="14"/>
  <c r="M19" i="14" s="1"/>
  <c r="L13" i="14"/>
  <c r="M13" i="14" s="1"/>
  <c r="L16" i="14"/>
  <c r="M16" i="14" s="1"/>
  <c r="L8" i="14"/>
  <c r="M8" i="14" s="1"/>
  <c r="B22" i="14"/>
  <c r="L18" i="13"/>
  <c r="M18" i="13" s="1"/>
  <c r="L15" i="13"/>
  <c r="M15" i="13" s="1"/>
  <c r="L20" i="13"/>
  <c r="M20" i="13" s="1"/>
  <c r="L14" i="13"/>
  <c r="M14" i="13" s="1"/>
  <c r="L13" i="13"/>
  <c r="M13" i="13" s="1"/>
  <c r="L8" i="13"/>
  <c r="M8" i="13" s="1"/>
  <c r="L19" i="13"/>
  <c r="M19" i="13" s="1"/>
  <c r="L17" i="13"/>
  <c r="M17" i="13" s="1"/>
  <c r="L11" i="13"/>
  <c r="M11" i="13" s="1"/>
  <c r="L21" i="13"/>
  <c r="M21" i="13" s="1"/>
  <c r="L9" i="13"/>
  <c r="M9" i="13" s="1"/>
  <c r="L6" i="13"/>
  <c r="M6" i="13" s="1"/>
  <c r="L12" i="13"/>
  <c r="M12" i="13" s="1"/>
  <c r="L7" i="13"/>
  <c r="M7" i="13" s="1"/>
  <c r="L16" i="13"/>
  <c r="M16" i="13" s="1"/>
  <c r="L10" i="13"/>
  <c r="M10" i="13" s="1"/>
  <c r="H53" i="13"/>
  <c r="C11" i="2"/>
  <c r="D11" i="2" s="1"/>
  <c r="D62" i="13"/>
  <c r="E62" i="13" s="1"/>
  <c r="E15" i="2"/>
  <c r="F63" i="17" l="1"/>
  <c r="D63" i="17"/>
  <c r="G63" i="17" s="1"/>
  <c r="P11" i="2"/>
  <c r="H63" i="17"/>
  <c r="J63" i="17" s="1"/>
  <c r="E11" i="2"/>
  <c r="H60" i="17"/>
  <c r="J60" i="17" s="1"/>
  <c r="H58" i="17"/>
  <c r="J58" i="17" s="1"/>
  <c r="F58" i="13"/>
  <c r="B50" i="13" s="1"/>
  <c r="F3" i="13" s="1"/>
  <c r="H58" i="13"/>
  <c r="F62" i="13"/>
  <c r="H62" i="13"/>
  <c r="D63" i="13"/>
  <c r="G63" i="13" s="1"/>
  <c r="F63" i="13"/>
  <c r="F58" i="17"/>
  <c r="B50" i="17" s="1"/>
  <c r="F3" i="17" s="1"/>
  <c r="F60" i="17"/>
  <c r="BZ117" i="11"/>
  <c r="BC117" i="11"/>
  <c r="BQ117" i="11"/>
  <c r="BT117" i="11"/>
  <c r="BR117" i="11"/>
  <c r="BY117" i="11"/>
  <c r="BG117" i="11"/>
  <c r="BM117" i="11"/>
  <c r="BW117" i="11"/>
  <c r="BL117" i="11"/>
  <c r="BE117" i="11"/>
  <c r="BT144" i="11"/>
  <c r="BU117" i="11"/>
  <c r="BH117" i="11"/>
  <c r="BN117" i="11"/>
  <c r="BL144" i="11"/>
  <c r="BK117" i="11"/>
  <c r="BX117" i="11"/>
  <c r="BJ117" i="11"/>
  <c r="BD117" i="11"/>
  <c r="BS117" i="11"/>
  <c r="BO117" i="11"/>
  <c r="BO144" i="11"/>
  <c r="BV117" i="11"/>
  <c r="BI117" i="11"/>
  <c r="BG144" i="11"/>
  <c r="BZ132" i="11"/>
  <c r="BM144" i="11"/>
  <c r="BZ144" i="11"/>
  <c r="BW144" i="11"/>
  <c r="BE144" i="11"/>
  <c r="BY144" i="11"/>
  <c r="BV144" i="11"/>
  <c r="BD144" i="11"/>
  <c r="BN144" i="11"/>
  <c r="BS144" i="11"/>
  <c r="BF144" i="11"/>
  <c r="BK144" i="11"/>
  <c r="BN132" i="11"/>
  <c r="BU144" i="11"/>
  <c r="BC144" i="11"/>
  <c r="BO132" i="11"/>
  <c r="BK132" i="11"/>
  <c r="BV132" i="11"/>
  <c r="BC132" i="11"/>
  <c r="BM132" i="11"/>
  <c r="BF132" i="11"/>
  <c r="BR132" i="11"/>
  <c r="BG132" i="11"/>
  <c r="BT132" i="11"/>
  <c r="BY132" i="11"/>
  <c r="BE132" i="11"/>
  <c r="BL132" i="11"/>
  <c r="BQ132" i="11"/>
  <c r="BW132" i="11"/>
  <c r="BD132" i="11"/>
  <c r="BI132" i="11"/>
  <c r="BU132" i="11"/>
  <c r="BS132" i="11"/>
  <c r="BH132" i="11"/>
  <c r="BJ132" i="11"/>
  <c r="BX132" i="11"/>
  <c r="BR144" i="11"/>
  <c r="BJ144" i="11"/>
  <c r="BH144" i="11"/>
  <c r="BQ144" i="11"/>
  <c r="BI144" i="11"/>
  <c r="BC43" i="11"/>
  <c r="BK43" i="11"/>
  <c r="BS43" i="11"/>
  <c r="BD43" i="11"/>
  <c r="BL43" i="11"/>
  <c r="BT43" i="11"/>
  <c r="BE43" i="11"/>
  <c r="BM43" i="11"/>
  <c r="BU43" i="11"/>
  <c r="BF43" i="11"/>
  <c r="BN43" i="11"/>
  <c r="BV43" i="11"/>
  <c r="BG43" i="11"/>
  <c r="BO43" i="11"/>
  <c r="BW43" i="11"/>
  <c r="BI43" i="11"/>
  <c r="BQ43" i="11"/>
  <c r="BY43" i="11"/>
  <c r="BJ43" i="11"/>
  <c r="BP43" i="11"/>
  <c r="BR43" i="11"/>
  <c r="BX43" i="11"/>
  <c r="BZ43" i="11"/>
  <c r="BH43" i="11"/>
  <c r="BE60" i="11"/>
  <c r="BM60" i="11"/>
  <c r="BU60" i="11"/>
  <c r="BF60" i="11"/>
  <c r="BN60" i="11"/>
  <c r="BV60" i="11"/>
  <c r="BG60" i="11"/>
  <c r="BO60" i="11"/>
  <c r="BW60" i="11"/>
  <c r="BH60" i="11"/>
  <c r="BP60" i="11"/>
  <c r="BX60" i="11"/>
  <c r="BI60" i="11"/>
  <c r="BQ60" i="11"/>
  <c r="BY60" i="11"/>
  <c r="BC60" i="11"/>
  <c r="BK60" i="11"/>
  <c r="BS60" i="11"/>
  <c r="BL60" i="11"/>
  <c r="BR60" i="11"/>
  <c r="BT60" i="11"/>
  <c r="BZ60" i="11"/>
  <c r="BD60" i="11"/>
  <c r="BJ60" i="11"/>
  <c r="BH183" i="11"/>
  <c r="BP183" i="11"/>
  <c r="BX183" i="11"/>
  <c r="BI183" i="11"/>
  <c r="BQ183" i="11"/>
  <c r="BY183" i="11"/>
  <c r="BJ183" i="11"/>
  <c r="BR183" i="11"/>
  <c r="BZ183" i="11"/>
  <c r="BC183" i="11"/>
  <c r="BK183" i="11"/>
  <c r="BS183" i="11"/>
  <c r="BD183" i="11"/>
  <c r="BL183" i="11"/>
  <c r="BT183" i="11"/>
  <c r="BV183" i="11"/>
  <c r="BE183" i="11"/>
  <c r="BW183" i="11"/>
  <c r="BF183" i="11"/>
  <c r="BG183" i="11"/>
  <c r="BM183" i="11"/>
  <c r="BN183" i="11"/>
  <c r="BU183" i="11"/>
  <c r="BO183" i="11"/>
  <c r="BI204" i="11"/>
  <c r="BQ204" i="11"/>
  <c r="BY204" i="11"/>
  <c r="BJ204" i="11"/>
  <c r="BC204" i="11"/>
  <c r="BK204" i="11"/>
  <c r="BS204" i="11"/>
  <c r="BE204" i="11"/>
  <c r="BM204" i="11"/>
  <c r="BU204" i="11"/>
  <c r="BF204" i="11"/>
  <c r="BN204" i="11"/>
  <c r="BV204" i="11"/>
  <c r="BO204" i="11"/>
  <c r="BP204" i="11"/>
  <c r="BR204" i="11"/>
  <c r="BT204" i="11"/>
  <c r="BD204" i="11"/>
  <c r="BW204" i="11"/>
  <c r="BH204" i="11"/>
  <c r="BZ204" i="11"/>
  <c r="BG204" i="11"/>
  <c r="BL204" i="11"/>
  <c r="BX204" i="11"/>
  <c r="BE70" i="11"/>
  <c r="BM70" i="11"/>
  <c r="BU70" i="11"/>
  <c r="BF70" i="11"/>
  <c r="BN70" i="11"/>
  <c r="BV70" i="11"/>
  <c r="BK70" i="11"/>
  <c r="BW70" i="11"/>
  <c r="BL70" i="11"/>
  <c r="BX70" i="11"/>
  <c r="BC70" i="11"/>
  <c r="BO70" i="11"/>
  <c r="BY70" i="11"/>
  <c r="BD70" i="11"/>
  <c r="BP70" i="11"/>
  <c r="BZ70" i="11"/>
  <c r="BG70" i="11"/>
  <c r="BQ70" i="11"/>
  <c r="BH70" i="11"/>
  <c r="BI70" i="11"/>
  <c r="BS70" i="11"/>
  <c r="BJ70" i="11"/>
  <c r="BR70" i="11"/>
  <c r="BT70" i="11"/>
  <c r="BH142" i="11"/>
  <c r="BP142" i="11"/>
  <c r="BX142" i="11"/>
  <c r="BI142" i="11"/>
  <c r="BQ142" i="11"/>
  <c r="BY142" i="11"/>
  <c r="BJ142" i="11"/>
  <c r="BR142" i="11"/>
  <c r="BZ142" i="11"/>
  <c r="BC142" i="11"/>
  <c r="BK142" i="11"/>
  <c r="BD142" i="11"/>
  <c r="BL142" i="11"/>
  <c r="BT142" i="11"/>
  <c r="BF142" i="11"/>
  <c r="BV142" i="11"/>
  <c r="BE142" i="11"/>
  <c r="BW142" i="11"/>
  <c r="BG142" i="11"/>
  <c r="BM142" i="11"/>
  <c r="BN142" i="11"/>
  <c r="BO142" i="11"/>
  <c r="BS142" i="11"/>
  <c r="BU142" i="11"/>
  <c r="BI225" i="11"/>
  <c r="BQ225" i="11"/>
  <c r="BY225" i="11"/>
  <c r="BC225" i="11"/>
  <c r="BK225" i="11"/>
  <c r="BS225" i="11"/>
  <c r="BG225" i="11"/>
  <c r="BR225" i="11"/>
  <c r="BH225" i="11"/>
  <c r="BT225" i="11"/>
  <c r="BJ225" i="11"/>
  <c r="BU225" i="11"/>
  <c r="BL225" i="11"/>
  <c r="BV225" i="11"/>
  <c r="BM225" i="11"/>
  <c r="BW225" i="11"/>
  <c r="BE225" i="11"/>
  <c r="BO225" i="11"/>
  <c r="BZ225" i="11"/>
  <c r="BN225" i="11"/>
  <c r="BP225" i="11"/>
  <c r="BX225" i="11"/>
  <c r="BD225" i="11"/>
  <c r="BF225" i="11"/>
  <c r="BI189" i="11"/>
  <c r="BQ189" i="11"/>
  <c r="BY189" i="11"/>
  <c r="BJ189" i="11"/>
  <c r="BR189" i="11"/>
  <c r="BZ189" i="11"/>
  <c r="BC189" i="11"/>
  <c r="BK189" i="11"/>
  <c r="BS189" i="11"/>
  <c r="BD189" i="11"/>
  <c r="BL189" i="11"/>
  <c r="BT189" i="11"/>
  <c r="BE189" i="11"/>
  <c r="BM189" i="11"/>
  <c r="BU189" i="11"/>
  <c r="BF189" i="11"/>
  <c r="BN189" i="11"/>
  <c r="BV189" i="11"/>
  <c r="BH189" i="11"/>
  <c r="BP189" i="11"/>
  <c r="BX189" i="11"/>
  <c r="BO189" i="11"/>
  <c r="BW189" i="11"/>
  <c r="BG189" i="11"/>
  <c r="BH133" i="11"/>
  <c r="BP133" i="11"/>
  <c r="BX133" i="11"/>
  <c r="BI133" i="11"/>
  <c r="BQ133" i="11"/>
  <c r="BY133" i="11"/>
  <c r="BJ133" i="11"/>
  <c r="BR133" i="11"/>
  <c r="BZ133" i="11"/>
  <c r="BC133" i="11"/>
  <c r="BK133" i="11"/>
  <c r="BS133" i="11"/>
  <c r="BD133" i="11"/>
  <c r="BL133" i="11"/>
  <c r="BT133" i="11"/>
  <c r="BF133" i="11"/>
  <c r="BN133" i="11"/>
  <c r="BV133" i="11"/>
  <c r="BW133" i="11"/>
  <c r="BE133" i="11"/>
  <c r="BG133" i="11"/>
  <c r="BM133" i="11"/>
  <c r="BO133" i="11"/>
  <c r="BU133" i="11"/>
  <c r="BJ107" i="11"/>
  <c r="BR107" i="11"/>
  <c r="BZ107" i="11"/>
  <c r="BC107" i="11"/>
  <c r="BK107" i="11"/>
  <c r="BS107" i="11"/>
  <c r="BD107" i="11"/>
  <c r="BE107" i="11"/>
  <c r="BM107" i="11"/>
  <c r="BU107" i="11"/>
  <c r="BH107" i="11"/>
  <c r="BV107" i="11"/>
  <c r="BI107" i="11"/>
  <c r="BW107" i="11"/>
  <c r="BL107" i="11"/>
  <c r="BX107" i="11"/>
  <c r="BN107" i="11"/>
  <c r="BY107" i="11"/>
  <c r="BO107" i="11"/>
  <c r="BP107" i="11"/>
  <c r="BF107" i="11"/>
  <c r="BQ107" i="11"/>
  <c r="BG107" i="11"/>
  <c r="BT107" i="11"/>
  <c r="BH131" i="11"/>
  <c r="BP131" i="11"/>
  <c r="BX131" i="11"/>
  <c r="BI131" i="11"/>
  <c r="BQ131" i="11"/>
  <c r="BY131" i="11"/>
  <c r="BJ131" i="11"/>
  <c r="BR131" i="11"/>
  <c r="BZ131" i="11"/>
  <c r="BC131" i="11"/>
  <c r="BK131" i="11"/>
  <c r="BS131" i="11"/>
  <c r="BD131" i="11"/>
  <c r="BL131" i="11"/>
  <c r="BT131" i="11"/>
  <c r="BF131" i="11"/>
  <c r="BN131" i="11"/>
  <c r="BV131" i="11"/>
  <c r="BG131" i="11"/>
  <c r="BM131" i="11"/>
  <c r="BO131" i="11"/>
  <c r="BU131" i="11"/>
  <c r="BW131" i="11"/>
  <c r="BE131" i="11"/>
  <c r="BH164" i="11"/>
  <c r="BP164" i="11"/>
  <c r="BX164" i="11"/>
  <c r="BI164" i="11"/>
  <c r="BQ164" i="11"/>
  <c r="BY164" i="11"/>
  <c r="BJ164" i="11"/>
  <c r="BR164" i="11"/>
  <c r="BZ164" i="11"/>
  <c r="BC164" i="11"/>
  <c r="BK164" i="11"/>
  <c r="BS164" i="11"/>
  <c r="BD164" i="11"/>
  <c r="BL164" i="11"/>
  <c r="BT164" i="11"/>
  <c r="BF164" i="11"/>
  <c r="BN164" i="11"/>
  <c r="BV164" i="11"/>
  <c r="BM164" i="11"/>
  <c r="BO164" i="11"/>
  <c r="BU164" i="11"/>
  <c r="BW164" i="11"/>
  <c r="BG164" i="11"/>
  <c r="BE164" i="11"/>
  <c r="BI215" i="11"/>
  <c r="BQ215" i="11"/>
  <c r="BY215" i="11"/>
  <c r="BC215" i="11"/>
  <c r="BK215" i="11"/>
  <c r="BS215" i="11"/>
  <c r="BM215" i="11"/>
  <c r="BW215" i="11"/>
  <c r="BD215" i="11"/>
  <c r="BN215" i="11"/>
  <c r="BX215" i="11"/>
  <c r="BE215" i="11"/>
  <c r="BO215" i="11"/>
  <c r="BZ215" i="11"/>
  <c r="BF215" i="11"/>
  <c r="BP215" i="11"/>
  <c r="BG215" i="11"/>
  <c r="BR215" i="11"/>
  <c r="BJ215" i="11"/>
  <c r="BU215" i="11"/>
  <c r="BH215" i="11"/>
  <c r="BL215" i="11"/>
  <c r="BT215" i="11"/>
  <c r="BV215" i="11"/>
  <c r="BJ106" i="11"/>
  <c r="BR106" i="11"/>
  <c r="BZ106" i="11"/>
  <c r="BC106" i="11"/>
  <c r="BK106" i="11"/>
  <c r="BS106" i="11"/>
  <c r="BD106" i="11"/>
  <c r="BL106" i="11"/>
  <c r="BT106" i="11"/>
  <c r="BE106" i="11"/>
  <c r="BM106" i="11"/>
  <c r="BU106" i="11"/>
  <c r="BP106" i="11"/>
  <c r="BQ106" i="11"/>
  <c r="BF106" i="11"/>
  <c r="BV106" i="11"/>
  <c r="BG106" i="11"/>
  <c r="BW106" i="11"/>
  <c r="BH106" i="11"/>
  <c r="BX106" i="11"/>
  <c r="BI106" i="11"/>
  <c r="BY106" i="11"/>
  <c r="BN106" i="11"/>
  <c r="BO106" i="11"/>
  <c r="BC50" i="11"/>
  <c r="BK50" i="11"/>
  <c r="BS50" i="11"/>
  <c r="BF50" i="11"/>
  <c r="BN50" i="11"/>
  <c r="BV50" i="11"/>
  <c r="BL50" i="11"/>
  <c r="BW50" i="11"/>
  <c r="BM50" i="11"/>
  <c r="BX50" i="11"/>
  <c r="BD50" i="11"/>
  <c r="BO50" i="11"/>
  <c r="BY50" i="11"/>
  <c r="BE50" i="11"/>
  <c r="BP50" i="11"/>
  <c r="BZ50" i="11"/>
  <c r="BG50" i="11"/>
  <c r="BQ50" i="11"/>
  <c r="BH50" i="11"/>
  <c r="BR50" i="11"/>
  <c r="BI50" i="11"/>
  <c r="BT50" i="11"/>
  <c r="BJ50" i="11"/>
  <c r="BU50" i="11"/>
  <c r="BC235" i="11"/>
  <c r="BK235" i="11"/>
  <c r="BS235" i="11"/>
  <c r="BD235" i="11"/>
  <c r="BL235" i="11"/>
  <c r="BT235" i="11"/>
  <c r="BE235" i="11"/>
  <c r="BM235" i="11"/>
  <c r="BU235" i="11"/>
  <c r="BF235" i="11"/>
  <c r="BN235" i="11"/>
  <c r="BV235" i="11"/>
  <c r="BG235" i="11"/>
  <c r="BO235" i="11"/>
  <c r="BW235" i="11"/>
  <c r="BI235" i="11"/>
  <c r="BQ235" i="11"/>
  <c r="BY235" i="11"/>
  <c r="BH235" i="11"/>
  <c r="BJ235" i="11"/>
  <c r="BP235" i="11"/>
  <c r="BX235" i="11"/>
  <c r="BR235" i="11"/>
  <c r="BZ235" i="11"/>
  <c r="BH125" i="11"/>
  <c r="BP125" i="11"/>
  <c r="BX125" i="11"/>
  <c r="BI125" i="11"/>
  <c r="BQ125" i="11"/>
  <c r="BY125" i="11"/>
  <c r="BJ125" i="11"/>
  <c r="BR125" i="11"/>
  <c r="BZ125" i="11"/>
  <c r="BC125" i="11"/>
  <c r="BK125" i="11"/>
  <c r="BS125" i="11"/>
  <c r="BD125" i="11"/>
  <c r="BL125" i="11"/>
  <c r="BT125" i="11"/>
  <c r="BE125" i="11"/>
  <c r="BM125" i="11"/>
  <c r="BU125" i="11"/>
  <c r="BF125" i="11"/>
  <c r="BN125" i="11"/>
  <c r="BV125" i="11"/>
  <c r="BG125" i="11"/>
  <c r="BO125" i="11"/>
  <c r="BW125" i="11"/>
  <c r="BH155" i="11"/>
  <c r="BP155" i="11"/>
  <c r="BX155" i="11"/>
  <c r="BI155" i="11"/>
  <c r="BQ155" i="11"/>
  <c r="BY155" i="11"/>
  <c r="BJ155" i="11"/>
  <c r="BR155" i="11"/>
  <c r="BZ155" i="11"/>
  <c r="BC155" i="11"/>
  <c r="BK155" i="11"/>
  <c r="BS155" i="11"/>
  <c r="BD155" i="11"/>
  <c r="BL155" i="11"/>
  <c r="BT155" i="11"/>
  <c r="BE155" i="11"/>
  <c r="BM155" i="11"/>
  <c r="BU155" i="11"/>
  <c r="BF155" i="11"/>
  <c r="BN155" i="11"/>
  <c r="BV155" i="11"/>
  <c r="BG155" i="11"/>
  <c r="BO155" i="11"/>
  <c r="BW155" i="11"/>
  <c r="BJ110" i="11"/>
  <c r="BR110" i="11"/>
  <c r="BZ110" i="11"/>
  <c r="BC110" i="11"/>
  <c r="BK110" i="11"/>
  <c r="BS110" i="11"/>
  <c r="BE110" i="11"/>
  <c r="BM110" i="11"/>
  <c r="BU110" i="11"/>
  <c r="BN110" i="11"/>
  <c r="BY110" i="11"/>
  <c r="BO110" i="11"/>
  <c r="BD110" i="11"/>
  <c r="BP110" i="11"/>
  <c r="BF110" i="11"/>
  <c r="BQ110" i="11"/>
  <c r="BG110" i="11"/>
  <c r="BT110" i="11"/>
  <c r="BH110" i="11"/>
  <c r="BV110" i="11"/>
  <c r="BI110" i="11"/>
  <c r="BW110" i="11"/>
  <c r="BL110" i="11"/>
  <c r="BX110" i="11"/>
  <c r="BH169" i="11"/>
  <c r="BP169" i="11"/>
  <c r="BX169" i="11"/>
  <c r="BI169" i="11"/>
  <c r="BQ169" i="11"/>
  <c r="BY169" i="11"/>
  <c r="BJ169" i="11"/>
  <c r="BR169" i="11"/>
  <c r="BZ169" i="11"/>
  <c r="BC169" i="11"/>
  <c r="BK169" i="11"/>
  <c r="BS169" i="11"/>
  <c r="BD169" i="11"/>
  <c r="BL169" i="11"/>
  <c r="BT169" i="11"/>
  <c r="BF169" i="11"/>
  <c r="BN169" i="11"/>
  <c r="BV169" i="11"/>
  <c r="BU169" i="11"/>
  <c r="BW169" i="11"/>
  <c r="BE169" i="11"/>
  <c r="BG169" i="11"/>
  <c r="BO169" i="11"/>
  <c r="BM169" i="11"/>
  <c r="BI205" i="11"/>
  <c r="BQ205" i="11"/>
  <c r="BY205" i="11"/>
  <c r="BC205" i="11"/>
  <c r="BK205" i="11"/>
  <c r="BS205" i="11"/>
  <c r="BE205" i="11"/>
  <c r="BM205" i="11"/>
  <c r="BU205" i="11"/>
  <c r="BF205" i="11"/>
  <c r="BN205" i="11"/>
  <c r="BV205" i="11"/>
  <c r="BG205" i="11"/>
  <c r="BW205" i="11"/>
  <c r="BH205" i="11"/>
  <c r="BX205" i="11"/>
  <c r="BJ205" i="11"/>
  <c r="BZ205" i="11"/>
  <c r="BL205" i="11"/>
  <c r="BO205" i="11"/>
  <c r="BR205" i="11"/>
  <c r="BP205" i="11"/>
  <c r="BD205" i="11"/>
  <c r="BT205" i="11"/>
  <c r="BH120" i="11"/>
  <c r="BP120" i="11"/>
  <c r="BX120" i="11"/>
  <c r="BI120" i="11"/>
  <c r="BQ120" i="11"/>
  <c r="BY120" i="11"/>
  <c r="BJ120" i="11"/>
  <c r="BR120" i="11"/>
  <c r="BZ120" i="11"/>
  <c r="BC120" i="11"/>
  <c r="BK120" i="11"/>
  <c r="BS120" i="11"/>
  <c r="BD120" i="11"/>
  <c r="BL120" i="11"/>
  <c r="BT120" i="11"/>
  <c r="BE120" i="11"/>
  <c r="BM120" i="11"/>
  <c r="BU120" i="11"/>
  <c r="BF120" i="11"/>
  <c r="BN120" i="11"/>
  <c r="BV120" i="11"/>
  <c r="BG120" i="11"/>
  <c r="BO120" i="11"/>
  <c r="BW120" i="11"/>
  <c r="BI228" i="11"/>
  <c r="BQ228" i="11"/>
  <c r="BY228" i="11"/>
  <c r="BC228" i="11"/>
  <c r="BK228" i="11"/>
  <c r="BS228" i="11"/>
  <c r="BJ228" i="11"/>
  <c r="BU228" i="11"/>
  <c r="BL228" i="11"/>
  <c r="BV228" i="11"/>
  <c r="BM228" i="11"/>
  <c r="BW228" i="11"/>
  <c r="BD228" i="11"/>
  <c r="BN228" i="11"/>
  <c r="BX228" i="11"/>
  <c r="BE228" i="11"/>
  <c r="BO228" i="11"/>
  <c r="BZ228" i="11"/>
  <c r="BG228" i="11"/>
  <c r="BR228" i="11"/>
  <c r="BF228" i="11"/>
  <c r="BP228" i="11"/>
  <c r="BH228" i="11"/>
  <c r="BT228" i="11"/>
  <c r="BH163" i="11"/>
  <c r="BP163" i="11"/>
  <c r="BX163" i="11"/>
  <c r="BI163" i="11"/>
  <c r="BQ163" i="11"/>
  <c r="BY163" i="11"/>
  <c r="BJ163" i="11"/>
  <c r="BR163" i="11"/>
  <c r="BZ163" i="11"/>
  <c r="BC163" i="11"/>
  <c r="BK163" i="11"/>
  <c r="BS163" i="11"/>
  <c r="BD163" i="11"/>
  <c r="BL163" i="11"/>
  <c r="BT163" i="11"/>
  <c r="BE163" i="11"/>
  <c r="BF163" i="11"/>
  <c r="BN163" i="11"/>
  <c r="BV163" i="11"/>
  <c r="BG163" i="11"/>
  <c r="BM163" i="11"/>
  <c r="BO163" i="11"/>
  <c r="BU163" i="11"/>
  <c r="BW163" i="11"/>
  <c r="BH135" i="11"/>
  <c r="BP135" i="11"/>
  <c r="BX135" i="11"/>
  <c r="BI135" i="11"/>
  <c r="BQ135" i="11"/>
  <c r="BY135" i="11"/>
  <c r="BJ135" i="11"/>
  <c r="BR135" i="11"/>
  <c r="BZ135" i="11"/>
  <c r="BC135" i="11"/>
  <c r="BK135" i="11"/>
  <c r="BS135" i="11"/>
  <c r="BD135" i="11"/>
  <c r="BL135" i="11"/>
  <c r="BT135" i="11"/>
  <c r="BF135" i="11"/>
  <c r="BN135" i="11"/>
  <c r="BV135" i="11"/>
  <c r="BG135" i="11"/>
  <c r="BM135" i="11"/>
  <c r="BO135" i="11"/>
  <c r="BU135" i="11"/>
  <c r="BW135" i="11"/>
  <c r="BE135" i="11"/>
  <c r="BF79" i="11"/>
  <c r="BN79" i="11"/>
  <c r="BV79" i="11"/>
  <c r="BG79" i="11"/>
  <c r="BO79" i="11"/>
  <c r="BW79" i="11"/>
  <c r="BH79" i="11"/>
  <c r="BP79" i="11"/>
  <c r="BX79" i="11"/>
  <c r="BI79" i="11"/>
  <c r="BQ79" i="11"/>
  <c r="BY79" i="11"/>
  <c r="BJ79" i="11"/>
  <c r="BR79" i="11"/>
  <c r="BZ79" i="11"/>
  <c r="BD79" i="11"/>
  <c r="BL79" i="11"/>
  <c r="BU79" i="11"/>
  <c r="BC79" i="11"/>
  <c r="BE79" i="11"/>
  <c r="BK79" i="11"/>
  <c r="BM79" i="11"/>
  <c r="BS79" i="11"/>
  <c r="BT79" i="11"/>
  <c r="BI22" i="11"/>
  <c r="BQ22" i="11"/>
  <c r="BY22" i="11"/>
  <c r="BJ22" i="11"/>
  <c r="BR22" i="11"/>
  <c r="BZ22" i="11"/>
  <c r="BG22" i="11"/>
  <c r="BS22" i="11"/>
  <c r="BH22" i="11"/>
  <c r="BT22" i="11"/>
  <c r="BK22" i="11"/>
  <c r="BU22" i="11"/>
  <c r="BL22" i="11"/>
  <c r="BV22" i="11"/>
  <c r="BE22" i="11"/>
  <c r="BO22" i="11"/>
  <c r="BX22" i="11"/>
  <c r="BC22" i="11"/>
  <c r="BD22" i="11"/>
  <c r="BF22" i="11"/>
  <c r="BM22" i="11"/>
  <c r="BN22" i="11"/>
  <c r="BP22" i="11"/>
  <c r="BW22" i="11"/>
  <c r="BE74" i="11"/>
  <c r="BM74" i="11"/>
  <c r="BD74" i="11"/>
  <c r="BN74" i="11"/>
  <c r="BV74" i="11"/>
  <c r="BF74" i="11"/>
  <c r="BO74" i="11"/>
  <c r="BW74" i="11"/>
  <c r="BG74" i="11"/>
  <c r="BP74" i="11"/>
  <c r="BX74" i="11"/>
  <c r="BH74" i="11"/>
  <c r="BQ74" i="11"/>
  <c r="BY74" i="11"/>
  <c r="BI74" i="11"/>
  <c r="BR74" i="11"/>
  <c r="BZ74" i="11"/>
  <c r="BK74" i="11"/>
  <c r="BT74" i="11"/>
  <c r="BC74" i="11"/>
  <c r="BJ74" i="11"/>
  <c r="BL74" i="11"/>
  <c r="BS74" i="11"/>
  <c r="BU74" i="11"/>
  <c r="BH7" i="11"/>
  <c r="BP7" i="11"/>
  <c r="BX7" i="11"/>
  <c r="BI7" i="11"/>
  <c r="BQ7" i="11"/>
  <c r="BY7" i="11"/>
  <c r="BJ7" i="11"/>
  <c r="BR7" i="11"/>
  <c r="BZ7" i="11"/>
  <c r="BM7" i="11"/>
  <c r="BC7" i="11"/>
  <c r="BN7" i="11"/>
  <c r="BD7" i="11"/>
  <c r="BO7" i="11"/>
  <c r="BE7" i="11"/>
  <c r="BS7" i="11"/>
  <c r="BF7" i="11"/>
  <c r="BT7" i="11"/>
  <c r="BK7" i="11"/>
  <c r="BV7" i="11"/>
  <c r="BL7" i="11"/>
  <c r="BW7" i="11"/>
  <c r="BG7" i="11"/>
  <c r="BU7" i="11"/>
  <c r="BI10" i="11"/>
  <c r="BQ10" i="11"/>
  <c r="BY10" i="11"/>
  <c r="BJ10" i="11"/>
  <c r="BR10" i="11"/>
  <c r="BZ10" i="11"/>
  <c r="BG10" i="11"/>
  <c r="BS10" i="11"/>
  <c r="BH10" i="11"/>
  <c r="BT10" i="11"/>
  <c r="BK10" i="11"/>
  <c r="BU10" i="11"/>
  <c r="BL10" i="11"/>
  <c r="BV10" i="11"/>
  <c r="BC10" i="11"/>
  <c r="BM10" i="11"/>
  <c r="BW10" i="11"/>
  <c r="BE10" i="11"/>
  <c r="BO10" i="11"/>
  <c r="BF10" i="11"/>
  <c r="BP10" i="11"/>
  <c r="BD10" i="11"/>
  <c r="BN10" i="11"/>
  <c r="BX10" i="11"/>
  <c r="BC42" i="11"/>
  <c r="BK42" i="11"/>
  <c r="BS42" i="11"/>
  <c r="BD42" i="11"/>
  <c r="BL42" i="11"/>
  <c r="BT42" i="11"/>
  <c r="BE42" i="11"/>
  <c r="BM42" i="11"/>
  <c r="BU42" i="11"/>
  <c r="BF42" i="11"/>
  <c r="BN42" i="11"/>
  <c r="BV42" i="11"/>
  <c r="BG42" i="11"/>
  <c r="BO42" i="11"/>
  <c r="BW42" i="11"/>
  <c r="BI42" i="11"/>
  <c r="BQ42" i="11"/>
  <c r="BY42" i="11"/>
  <c r="BH42" i="11"/>
  <c r="BJ42" i="11"/>
  <c r="BP42" i="11"/>
  <c r="BR42" i="11"/>
  <c r="BX42" i="11"/>
  <c r="BZ42" i="11"/>
  <c r="BI15" i="11"/>
  <c r="BQ15" i="11"/>
  <c r="BY15" i="11"/>
  <c r="BJ15" i="11"/>
  <c r="BR15" i="11"/>
  <c r="BZ15" i="11"/>
  <c r="BE15" i="11"/>
  <c r="BO15" i="11"/>
  <c r="BF15" i="11"/>
  <c r="BP15" i="11"/>
  <c r="BG15" i="11"/>
  <c r="BS15" i="11"/>
  <c r="BH15" i="11"/>
  <c r="BT15" i="11"/>
  <c r="BC15" i="11"/>
  <c r="BM15" i="11"/>
  <c r="BW15" i="11"/>
  <c r="BD15" i="11"/>
  <c r="BN15" i="11"/>
  <c r="BX15" i="11"/>
  <c r="BV15" i="11"/>
  <c r="BK15" i="11"/>
  <c r="BL15" i="11"/>
  <c r="BU15" i="11"/>
  <c r="BI29" i="11"/>
  <c r="BQ29" i="11"/>
  <c r="BY29" i="11"/>
  <c r="BJ29" i="11"/>
  <c r="BR29" i="11"/>
  <c r="BZ29" i="11"/>
  <c r="BE29" i="11"/>
  <c r="BO29" i="11"/>
  <c r="BF29" i="11"/>
  <c r="BP29" i="11"/>
  <c r="BG29" i="11"/>
  <c r="BS29" i="11"/>
  <c r="BK29" i="11"/>
  <c r="BX29" i="11"/>
  <c r="BL29" i="11"/>
  <c r="BM29" i="11"/>
  <c r="BN29" i="11"/>
  <c r="BT29" i="11"/>
  <c r="BC29" i="11"/>
  <c r="BU29" i="11"/>
  <c r="BD29" i="11"/>
  <c r="BV29" i="11"/>
  <c r="BH29" i="11"/>
  <c r="BW29" i="11"/>
  <c r="BI18" i="11"/>
  <c r="BQ18" i="11"/>
  <c r="BY18" i="11"/>
  <c r="BJ18" i="11"/>
  <c r="BR18" i="11"/>
  <c r="BZ18" i="11"/>
  <c r="BG18" i="11"/>
  <c r="BS18" i="11"/>
  <c r="BH18" i="11"/>
  <c r="BT18" i="11"/>
  <c r="BK18" i="11"/>
  <c r="BU18" i="11"/>
  <c r="BL18" i="11"/>
  <c r="BV18" i="11"/>
  <c r="BE18" i="11"/>
  <c r="BO18" i="11"/>
  <c r="BF18" i="11"/>
  <c r="BP18" i="11"/>
  <c r="BC18" i="11"/>
  <c r="BD18" i="11"/>
  <c r="BM18" i="11"/>
  <c r="BN18" i="11"/>
  <c r="BW18" i="11"/>
  <c r="BX18" i="11"/>
  <c r="BE68" i="11"/>
  <c r="BM68" i="11"/>
  <c r="BU68" i="11"/>
  <c r="BF68" i="11"/>
  <c r="BN68" i="11"/>
  <c r="BV68" i="11"/>
  <c r="BG68" i="11"/>
  <c r="BQ68" i="11"/>
  <c r="BH68" i="11"/>
  <c r="BR68" i="11"/>
  <c r="BI68" i="11"/>
  <c r="BS68" i="11"/>
  <c r="BJ68" i="11"/>
  <c r="BT68" i="11"/>
  <c r="BK68" i="11"/>
  <c r="BW68" i="11"/>
  <c r="BL68" i="11"/>
  <c r="BX68" i="11"/>
  <c r="BC68" i="11"/>
  <c r="BO68" i="11"/>
  <c r="BY68" i="11"/>
  <c r="BD68" i="11"/>
  <c r="BP68" i="11"/>
  <c r="BZ68" i="11"/>
  <c r="BE54" i="11"/>
  <c r="BM54" i="11"/>
  <c r="BU54" i="11"/>
  <c r="BF54" i="11"/>
  <c r="BN54" i="11"/>
  <c r="BV54" i="11"/>
  <c r="BG54" i="11"/>
  <c r="BO54" i="11"/>
  <c r="BW54" i="11"/>
  <c r="BH54" i="11"/>
  <c r="BP54" i="11"/>
  <c r="BX54" i="11"/>
  <c r="BI54" i="11"/>
  <c r="BQ54" i="11"/>
  <c r="BY54" i="11"/>
  <c r="BC54" i="11"/>
  <c r="BK54" i="11"/>
  <c r="BS54" i="11"/>
  <c r="BD54" i="11"/>
  <c r="BJ54" i="11"/>
  <c r="BL54" i="11"/>
  <c r="BR54" i="11"/>
  <c r="BT54" i="11"/>
  <c r="BZ54" i="11"/>
  <c r="BI26" i="11"/>
  <c r="BQ26" i="11"/>
  <c r="BY26" i="11"/>
  <c r="BJ26" i="11"/>
  <c r="BR26" i="11"/>
  <c r="BZ26" i="11"/>
  <c r="BG26" i="11"/>
  <c r="BS26" i="11"/>
  <c r="BH26" i="11"/>
  <c r="BT26" i="11"/>
  <c r="BK26" i="11"/>
  <c r="BU26" i="11"/>
  <c r="BL26" i="11"/>
  <c r="BV26" i="11"/>
  <c r="BP26" i="11"/>
  <c r="BC26" i="11"/>
  <c r="BW26" i="11"/>
  <c r="BD26" i="11"/>
  <c r="BX26" i="11"/>
  <c r="BE26" i="11"/>
  <c r="BF26" i="11"/>
  <c r="BM26" i="11"/>
  <c r="BN26" i="11"/>
  <c r="BO26" i="11"/>
  <c r="BJ36" i="11"/>
  <c r="BR36" i="11"/>
  <c r="BZ36" i="11"/>
  <c r="BF36" i="11"/>
  <c r="BO36" i="11"/>
  <c r="BX36" i="11"/>
  <c r="BG36" i="11"/>
  <c r="BP36" i="11"/>
  <c r="BY36" i="11"/>
  <c r="BH36" i="11"/>
  <c r="BQ36" i="11"/>
  <c r="BI36" i="11"/>
  <c r="BS36" i="11"/>
  <c r="BK36" i="11"/>
  <c r="BT36" i="11"/>
  <c r="BD36" i="11"/>
  <c r="BM36" i="11"/>
  <c r="BV36" i="11"/>
  <c r="BN36" i="11"/>
  <c r="BU36" i="11"/>
  <c r="BW36" i="11"/>
  <c r="BC36" i="11"/>
  <c r="BE36" i="11"/>
  <c r="BL36" i="11"/>
  <c r="BI194" i="11"/>
  <c r="BQ194" i="11"/>
  <c r="BY194" i="11"/>
  <c r="BJ194" i="11"/>
  <c r="BR194" i="11"/>
  <c r="BZ194" i="11"/>
  <c r="BC194" i="11"/>
  <c r="BK194" i="11"/>
  <c r="BS194" i="11"/>
  <c r="BD194" i="11"/>
  <c r="BL194" i="11"/>
  <c r="BT194" i="11"/>
  <c r="BE194" i="11"/>
  <c r="BM194" i="11"/>
  <c r="BU194" i="11"/>
  <c r="BF194" i="11"/>
  <c r="BN194" i="11"/>
  <c r="BV194" i="11"/>
  <c r="BH194" i="11"/>
  <c r="BP194" i="11"/>
  <c r="BX194" i="11"/>
  <c r="BW194" i="11"/>
  <c r="BG194" i="11"/>
  <c r="BO194" i="11"/>
  <c r="BJ115" i="11"/>
  <c r="BR115" i="11"/>
  <c r="BZ115" i="11"/>
  <c r="BG115" i="11"/>
  <c r="BP115" i="11"/>
  <c r="BY115" i="11"/>
  <c r="BH115" i="11"/>
  <c r="BQ115" i="11"/>
  <c r="BI115" i="11"/>
  <c r="BS115" i="11"/>
  <c r="BK115" i="11"/>
  <c r="BT115" i="11"/>
  <c r="BC115" i="11"/>
  <c r="BL115" i="11"/>
  <c r="BU115" i="11"/>
  <c r="BD115" i="11"/>
  <c r="BM115" i="11"/>
  <c r="BV115" i="11"/>
  <c r="BE115" i="11"/>
  <c r="BN115" i="11"/>
  <c r="BW115" i="11"/>
  <c r="BF115" i="11"/>
  <c r="BO115" i="11"/>
  <c r="BX115" i="11"/>
  <c r="BJ93" i="11"/>
  <c r="BR93" i="11"/>
  <c r="BZ93" i="11"/>
  <c r="BC93" i="11"/>
  <c r="BK93" i="11"/>
  <c r="BS93" i="11"/>
  <c r="BD93" i="11"/>
  <c r="BL93" i="11"/>
  <c r="BT93" i="11"/>
  <c r="BE93" i="11"/>
  <c r="BM93" i="11"/>
  <c r="BU93" i="11"/>
  <c r="BF93" i="11"/>
  <c r="BN93" i="11"/>
  <c r="BV93" i="11"/>
  <c r="BH93" i="11"/>
  <c r="BP93" i="11"/>
  <c r="BX93" i="11"/>
  <c r="BG93" i="11"/>
  <c r="BI93" i="11"/>
  <c r="BO93" i="11"/>
  <c r="BQ93" i="11"/>
  <c r="BW93" i="11"/>
  <c r="BY93" i="11"/>
  <c r="BH167" i="11"/>
  <c r="BP167" i="11"/>
  <c r="BX167" i="11"/>
  <c r="BI167" i="11"/>
  <c r="BQ167" i="11"/>
  <c r="BY167" i="11"/>
  <c r="BJ167" i="11"/>
  <c r="BR167" i="11"/>
  <c r="BZ167" i="11"/>
  <c r="BC167" i="11"/>
  <c r="BK167" i="11"/>
  <c r="BS167" i="11"/>
  <c r="BD167" i="11"/>
  <c r="BL167" i="11"/>
  <c r="BT167" i="11"/>
  <c r="BF167" i="11"/>
  <c r="BN167" i="11"/>
  <c r="BV167" i="11"/>
  <c r="BE167" i="11"/>
  <c r="BG167" i="11"/>
  <c r="BM167" i="11"/>
  <c r="BO167" i="11"/>
  <c r="BU167" i="11"/>
  <c r="BW167" i="11"/>
  <c r="BI192" i="11"/>
  <c r="BQ192" i="11"/>
  <c r="BY192" i="11"/>
  <c r="BJ192" i="11"/>
  <c r="BR192" i="11"/>
  <c r="BZ192" i="11"/>
  <c r="BC192" i="11"/>
  <c r="BK192" i="11"/>
  <c r="BS192" i="11"/>
  <c r="BD192" i="11"/>
  <c r="BL192" i="11"/>
  <c r="BT192" i="11"/>
  <c r="BE192" i="11"/>
  <c r="BM192" i="11"/>
  <c r="BU192" i="11"/>
  <c r="BF192" i="11"/>
  <c r="BN192" i="11"/>
  <c r="BV192" i="11"/>
  <c r="BH192" i="11"/>
  <c r="BP192" i="11"/>
  <c r="BX192" i="11"/>
  <c r="BG192" i="11"/>
  <c r="BO192" i="11"/>
  <c r="BW192" i="11"/>
  <c r="BJ89" i="11"/>
  <c r="BR89" i="11"/>
  <c r="BZ89" i="11"/>
  <c r="BC89" i="11"/>
  <c r="BK89" i="11"/>
  <c r="BS89" i="11"/>
  <c r="BD89" i="11"/>
  <c r="BL89" i="11"/>
  <c r="BT89" i="11"/>
  <c r="BE89" i="11"/>
  <c r="BM89" i="11"/>
  <c r="BU89" i="11"/>
  <c r="BF89" i="11"/>
  <c r="BN89" i="11"/>
  <c r="BV89" i="11"/>
  <c r="BG89" i="11"/>
  <c r="BO89" i="11"/>
  <c r="BW89" i="11"/>
  <c r="BH89" i="11"/>
  <c r="BP89" i="11"/>
  <c r="BX89" i="11"/>
  <c r="BI89" i="11"/>
  <c r="BQ89" i="11"/>
  <c r="BY89" i="11"/>
  <c r="BH136" i="11"/>
  <c r="BP136" i="11"/>
  <c r="BX136" i="11"/>
  <c r="BI136" i="11"/>
  <c r="BQ136" i="11"/>
  <c r="BY136" i="11"/>
  <c r="BJ136" i="11"/>
  <c r="BR136" i="11"/>
  <c r="BZ136" i="11"/>
  <c r="BC136" i="11"/>
  <c r="BK136" i="11"/>
  <c r="BS136" i="11"/>
  <c r="BD136" i="11"/>
  <c r="BL136" i="11"/>
  <c r="BT136" i="11"/>
  <c r="BF136" i="11"/>
  <c r="BN136" i="11"/>
  <c r="BV136" i="11"/>
  <c r="BO136" i="11"/>
  <c r="BU136" i="11"/>
  <c r="BW136" i="11"/>
  <c r="BE136" i="11"/>
  <c r="BG136" i="11"/>
  <c r="BM136" i="11"/>
  <c r="BH175" i="11"/>
  <c r="BP175" i="11"/>
  <c r="BX175" i="11"/>
  <c r="BI175" i="11"/>
  <c r="BQ175" i="11"/>
  <c r="BY175" i="11"/>
  <c r="BJ175" i="11"/>
  <c r="BR175" i="11"/>
  <c r="BZ175" i="11"/>
  <c r="BC175" i="11"/>
  <c r="BK175" i="11"/>
  <c r="BS175" i="11"/>
  <c r="BD175" i="11"/>
  <c r="BL175" i="11"/>
  <c r="BT175" i="11"/>
  <c r="BF175" i="11"/>
  <c r="BN175" i="11"/>
  <c r="BV175" i="11"/>
  <c r="BE175" i="11"/>
  <c r="BG175" i="11"/>
  <c r="BM175" i="11"/>
  <c r="BO175" i="11"/>
  <c r="BU175" i="11"/>
  <c r="BW175" i="11"/>
  <c r="BI223" i="11"/>
  <c r="BQ223" i="11"/>
  <c r="BY223" i="11"/>
  <c r="BC223" i="11"/>
  <c r="BK223" i="11"/>
  <c r="BS223" i="11"/>
  <c r="BM223" i="11"/>
  <c r="BW223" i="11"/>
  <c r="BD223" i="11"/>
  <c r="BN223" i="11"/>
  <c r="BX223" i="11"/>
  <c r="BE223" i="11"/>
  <c r="BO223" i="11"/>
  <c r="BZ223" i="11"/>
  <c r="BF223" i="11"/>
  <c r="BP223" i="11"/>
  <c r="BG223" i="11"/>
  <c r="BR223" i="11"/>
  <c r="BJ223" i="11"/>
  <c r="BU223" i="11"/>
  <c r="BT223" i="11"/>
  <c r="BV223" i="11"/>
  <c r="BH223" i="11"/>
  <c r="BL223" i="11"/>
  <c r="BE57" i="11"/>
  <c r="BM57" i="11"/>
  <c r="BU57" i="11"/>
  <c r="BF57" i="11"/>
  <c r="BN57" i="11"/>
  <c r="BV57" i="11"/>
  <c r="BG57" i="11"/>
  <c r="BO57" i="11"/>
  <c r="BW57" i="11"/>
  <c r="BH57" i="11"/>
  <c r="BP57" i="11"/>
  <c r="BX57" i="11"/>
  <c r="BI57" i="11"/>
  <c r="BQ57" i="11"/>
  <c r="BY57" i="11"/>
  <c r="BC57" i="11"/>
  <c r="BK57" i="11"/>
  <c r="BS57" i="11"/>
  <c r="BT57" i="11"/>
  <c r="BZ57" i="11"/>
  <c r="BD57" i="11"/>
  <c r="BJ57" i="11"/>
  <c r="BL57" i="11"/>
  <c r="BR57" i="11"/>
  <c r="BJ100" i="11"/>
  <c r="BR100" i="11"/>
  <c r="BZ100" i="11"/>
  <c r="BC100" i="11"/>
  <c r="BK100" i="11"/>
  <c r="BS100" i="11"/>
  <c r="BD100" i="11"/>
  <c r="BL100" i="11"/>
  <c r="BT100" i="11"/>
  <c r="BE100" i="11"/>
  <c r="BM100" i="11"/>
  <c r="BU100" i="11"/>
  <c r="BF100" i="11"/>
  <c r="BN100" i="11"/>
  <c r="BV100" i="11"/>
  <c r="BH100" i="11"/>
  <c r="BP100" i="11"/>
  <c r="BX100" i="11"/>
  <c r="BG100" i="11"/>
  <c r="BI100" i="11"/>
  <c r="BO100" i="11"/>
  <c r="BQ100" i="11"/>
  <c r="BW100" i="11"/>
  <c r="BY100" i="11"/>
  <c r="BI201" i="11"/>
  <c r="BQ201" i="11"/>
  <c r="BY201" i="11"/>
  <c r="BJ201" i="11"/>
  <c r="BR201" i="11"/>
  <c r="BZ201" i="11"/>
  <c r="BC201" i="11"/>
  <c r="BK201" i="11"/>
  <c r="BS201" i="11"/>
  <c r="BD201" i="11"/>
  <c r="BE201" i="11"/>
  <c r="BM201" i="11"/>
  <c r="BU201" i="11"/>
  <c r="BF201" i="11"/>
  <c r="BN201" i="11"/>
  <c r="BV201" i="11"/>
  <c r="BW201" i="11"/>
  <c r="BX201" i="11"/>
  <c r="BG201" i="11"/>
  <c r="BH201" i="11"/>
  <c r="BL201" i="11"/>
  <c r="BP201" i="11"/>
  <c r="BO201" i="11"/>
  <c r="BT201" i="11"/>
  <c r="BI210" i="11"/>
  <c r="BQ210" i="11"/>
  <c r="BY210" i="11"/>
  <c r="BC210" i="11"/>
  <c r="BK210" i="11"/>
  <c r="BS210" i="11"/>
  <c r="BE210" i="11"/>
  <c r="BM210" i="11"/>
  <c r="BF210" i="11"/>
  <c r="BN210" i="11"/>
  <c r="BO210" i="11"/>
  <c r="BZ210" i="11"/>
  <c r="BP210" i="11"/>
  <c r="BR210" i="11"/>
  <c r="BD210" i="11"/>
  <c r="BT210" i="11"/>
  <c r="BG210" i="11"/>
  <c r="BU210" i="11"/>
  <c r="BJ210" i="11"/>
  <c r="BW210" i="11"/>
  <c r="BH210" i="11"/>
  <c r="BV210" i="11"/>
  <c r="BL210" i="11"/>
  <c r="BX210" i="11"/>
  <c r="BH128" i="11"/>
  <c r="BP128" i="11"/>
  <c r="BX128" i="11"/>
  <c r="BI128" i="11"/>
  <c r="BQ128" i="11"/>
  <c r="BY128" i="11"/>
  <c r="BJ128" i="11"/>
  <c r="BR128" i="11"/>
  <c r="BZ128" i="11"/>
  <c r="BC128" i="11"/>
  <c r="BK128" i="11"/>
  <c r="BS128" i="11"/>
  <c r="BD128" i="11"/>
  <c r="BL128" i="11"/>
  <c r="BT128" i="11"/>
  <c r="BE128" i="11"/>
  <c r="BM128" i="11"/>
  <c r="BU128" i="11"/>
  <c r="BF128" i="11"/>
  <c r="BN128" i="11"/>
  <c r="BV128" i="11"/>
  <c r="BG128" i="11"/>
  <c r="BO128" i="11"/>
  <c r="BW128" i="11"/>
  <c r="BH156" i="11"/>
  <c r="BP156" i="11"/>
  <c r="BX156" i="11"/>
  <c r="BI156" i="11"/>
  <c r="BQ156" i="11"/>
  <c r="BY156" i="11"/>
  <c r="BJ156" i="11"/>
  <c r="BR156" i="11"/>
  <c r="BZ156" i="11"/>
  <c r="BC156" i="11"/>
  <c r="BK156" i="11"/>
  <c r="BS156" i="11"/>
  <c r="BD156" i="11"/>
  <c r="BL156" i="11"/>
  <c r="BT156" i="11"/>
  <c r="BE156" i="11"/>
  <c r="BM156" i="11"/>
  <c r="BU156" i="11"/>
  <c r="BF156" i="11"/>
  <c r="BN156" i="11"/>
  <c r="BV156" i="11"/>
  <c r="BW156" i="11"/>
  <c r="BO156" i="11"/>
  <c r="BG156" i="11"/>
  <c r="BJ90" i="11"/>
  <c r="BR90" i="11"/>
  <c r="BZ90" i="11"/>
  <c r="BC90" i="11"/>
  <c r="BK90" i="11"/>
  <c r="BS90" i="11"/>
  <c r="BD90" i="11"/>
  <c r="BL90" i="11"/>
  <c r="BT90" i="11"/>
  <c r="BE90" i="11"/>
  <c r="BM90" i="11"/>
  <c r="BU90" i="11"/>
  <c r="BF90" i="11"/>
  <c r="BN90" i="11"/>
  <c r="BV90" i="11"/>
  <c r="BG90" i="11"/>
  <c r="BO90" i="11"/>
  <c r="BW90" i="11"/>
  <c r="BH90" i="11"/>
  <c r="BP90" i="11"/>
  <c r="BX90" i="11"/>
  <c r="BI90" i="11"/>
  <c r="BQ90" i="11"/>
  <c r="BY90" i="11"/>
  <c r="BH162" i="11"/>
  <c r="BP162" i="11"/>
  <c r="BX162" i="11"/>
  <c r="BI162" i="11"/>
  <c r="BQ162" i="11"/>
  <c r="BY162" i="11"/>
  <c r="BJ162" i="11"/>
  <c r="BR162" i="11"/>
  <c r="BZ162" i="11"/>
  <c r="BC162" i="11"/>
  <c r="BK162" i="11"/>
  <c r="BS162" i="11"/>
  <c r="BD162" i="11"/>
  <c r="BL162" i="11"/>
  <c r="BT162" i="11"/>
  <c r="BE162" i="11"/>
  <c r="BM162" i="11"/>
  <c r="BU162" i="11"/>
  <c r="BF162" i="11"/>
  <c r="BN162" i="11"/>
  <c r="BV162" i="11"/>
  <c r="BW162" i="11"/>
  <c r="BO162" i="11"/>
  <c r="BG162" i="11"/>
  <c r="BF81" i="11"/>
  <c r="BN81" i="11"/>
  <c r="BV81" i="11"/>
  <c r="BG81" i="11"/>
  <c r="BO81" i="11"/>
  <c r="BW81" i="11"/>
  <c r="BH81" i="11"/>
  <c r="BP81" i="11"/>
  <c r="BX81" i="11"/>
  <c r="BJ81" i="11"/>
  <c r="BU81" i="11"/>
  <c r="BK81" i="11"/>
  <c r="BY81" i="11"/>
  <c r="BL81" i="11"/>
  <c r="BZ81" i="11"/>
  <c r="BM81" i="11"/>
  <c r="BC81" i="11"/>
  <c r="BQ81" i="11"/>
  <c r="BD81" i="11"/>
  <c r="BR81" i="11"/>
  <c r="BE81" i="11"/>
  <c r="BS81" i="11"/>
  <c r="BI81" i="11"/>
  <c r="BT81" i="11"/>
  <c r="BI12" i="11"/>
  <c r="BQ12" i="11"/>
  <c r="BY12" i="11"/>
  <c r="BJ12" i="11"/>
  <c r="BR12" i="11"/>
  <c r="BZ12" i="11"/>
  <c r="BC12" i="11"/>
  <c r="BM12" i="11"/>
  <c r="BW12" i="11"/>
  <c r="BD12" i="11"/>
  <c r="BN12" i="11"/>
  <c r="BX12" i="11"/>
  <c r="BE12" i="11"/>
  <c r="BO12" i="11"/>
  <c r="BF12" i="11"/>
  <c r="BP12" i="11"/>
  <c r="BK12" i="11"/>
  <c r="BU12" i="11"/>
  <c r="BL12" i="11"/>
  <c r="BV12" i="11"/>
  <c r="BH12" i="11"/>
  <c r="BS12" i="11"/>
  <c r="BT12" i="11"/>
  <c r="BG12" i="11"/>
  <c r="BJ97" i="11"/>
  <c r="BR97" i="11"/>
  <c r="BZ97" i="11"/>
  <c r="BC97" i="11"/>
  <c r="BK97" i="11"/>
  <c r="BS97" i="11"/>
  <c r="BD97" i="11"/>
  <c r="BL97" i="11"/>
  <c r="BT97" i="11"/>
  <c r="BE97" i="11"/>
  <c r="BM97" i="11"/>
  <c r="BU97" i="11"/>
  <c r="BF97" i="11"/>
  <c r="BN97" i="11"/>
  <c r="BV97" i="11"/>
  <c r="BH97" i="11"/>
  <c r="BP97" i="11"/>
  <c r="BX97" i="11"/>
  <c r="BG97" i="11"/>
  <c r="BI97" i="11"/>
  <c r="BO97" i="11"/>
  <c r="BQ97" i="11"/>
  <c r="BW97" i="11"/>
  <c r="BY97" i="11"/>
  <c r="BI13" i="11"/>
  <c r="BQ13" i="11"/>
  <c r="BY13" i="11"/>
  <c r="BJ13" i="11"/>
  <c r="BR13" i="11"/>
  <c r="BZ13" i="11"/>
  <c r="BK13" i="11"/>
  <c r="BU13" i="11"/>
  <c r="BL13" i="11"/>
  <c r="BV13" i="11"/>
  <c r="BC13" i="11"/>
  <c r="BM13" i="11"/>
  <c r="BW13" i="11"/>
  <c r="BD13" i="11"/>
  <c r="BN13" i="11"/>
  <c r="BX13" i="11"/>
  <c r="BG13" i="11"/>
  <c r="BS13" i="11"/>
  <c r="BH13" i="11"/>
  <c r="BT13" i="11"/>
  <c r="BE13" i="11"/>
  <c r="BF13" i="11"/>
  <c r="BO13" i="11"/>
  <c r="BP13" i="11"/>
  <c r="BC38" i="11"/>
  <c r="BK38" i="11"/>
  <c r="BS38" i="11"/>
  <c r="BD38" i="11"/>
  <c r="BL38" i="11"/>
  <c r="BT38" i="11"/>
  <c r="BE38" i="11"/>
  <c r="BM38" i="11"/>
  <c r="BU38" i="11"/>
  <c r="BF38" i="11"/>
  <c r="BN38" i="11"/>
  <c r="BV38" i="11"/>
  <c r="BG38" i="11"/>
  <c r="BO38" i="11"/>
  <c r="BW38" i="11"/>
  <c r="BI38" i="11"/>
  <c r="BQ38" i="11"/>
  <c r="BY38" i="11"/>
  <c r="BH38" i="11"/>
  <c r="BJ38" i="11"/>
  <c r="BP38" i="11"/>
  <c r="BR38" i="11"/>
  <c r="BX38" i="11"/>
  <c r="BZ38" i="11"/>
  <c r="BE64" i="11"/>
  <c r="BM64" i="11"/>
  <c r="BU64" i="11"/>
  <c r="BF64" i="11"/>
  <c r="BN64" i="11"/>
  <c r="BV64" i="11"/>
  <c r="BG64" i="11"/>
  <c r="BO64" i="11"/>
  <c r="BW64" i="11"/>
  <c r="BH64" i="11"/>
  <c r="BP64" i="11"/>
  <c r="BX64" i="11"/>
  <c r="BI64" i="11"/>
  <c r="BQ64" i="11"/>
  <c r="BC64" i="11"/>
  <c r="BY64" i="11"/>
  <c r="BD64" i="11"/>
  <c r="BZ64" i="11"/>
  <c r="BJ64" i="11"/>
  <c r="BK64" i="11"/>
  <c r="BL64" i="11"/>
  <c r="BR64" i="11"/>
  <c r="BS64" i="11"/>
  <c r="BT64" i="11"/>
  <c r="BC48" i="11"/>
  <c r="BK48" i="11"/>
  <c r="BS48" i="11"/>
  <c r="BD48" i="11"/>
  <c r="BL48" i="11"/>
  <c r="BT48" i="11"/>
  <c r="BF48" i="11"/>
  <c r="BN48" i="11"/>
  <c r="BV48" i="11"/>
  <c r="BG48" i="11"/>
  <c r="BO48" i="11"/>
  <c r="BW48" i="11"/>
  <c r="BJ48" i="11"/>
  <c r="BZ48" i="11"/>
  <c r="BM48" i="11"/>
  <c r="BP48" i="11"/>
  <c r="BQ48" i="11"/>
  <c r="BR48" i="11"/>
  <c r="BE48" i="11"/>
  <c r="BU48" i="11"/>
  <c r="BH48" i="11"/>
  <c r="BX48" i="11"/>
  <c r="BI48" i="11"/>
  <c r="BY48" i="11"/>
  <c r="BE63" i="11"/>
  <c r="BM63" i="11"/>
  <c r="BU63" i="11"/>
  <c r="BF63" i="11"/>
  <c r="BN63" i="11"/>
  <c r="BV63" i="11"/>
  <c r="BG63" i="11"/>
  <c r="BO63" i="11"/>
  <c r="BW63" i="11"/>
  <c r="BH63" i="11"/>
  <c r="BP63" i="11"/>
  <c r="BX63" i="11"/>
  <c r="BI63" i="11"/>
  <c r="BQ63" i="11"/>
  <c r="BY63" i="11"/>
  <c r="BC63" i="11"/>
  <c r="BD63" i="11"/>
  <c r="BJ63" i="11"/>
  <c r="BK63" i="11"/>
  <c r="BL63" i="11"/>
  <c r="BR63" i="11"/>
  <c r="BS63" i="11"/>
  <c r="BT63" i="11"/>
  <c r="BZ63" i="11"/>
  <c r="BJ32" i="11"/>
  <c r="BR32" i="11"/>
  <c r="BZ32" i="11"/>
  <c r="BC32" i="11"/>
  <c r="BG32" i="11"/>
  <c r="BP32" i="11"/>
  <c r="BY32" i="11"/>
  <c r="BH32" i="11"/>
  <c r="BQ32" i="11"/>
  <c r="BI32" i="11"/>
  <c r="BS32" i="11"/>
  <c r="BK32" i="11"/>
  <c r="BT32" i="11"/>
  <c r="BL32" i="11"/>
  <c r="BU32" i="11"/>
  <c r="BD32" i="11"/>
  <c r="BM32" i="11"/>
  <c r="BV32" i="11"/>
  <c r="BE32" i="11"/>
  <c r="BN32" i="11"/>
  <c r="BW32" i="11"/>
  <c r="BO32" i="11"/>
  <c r="BX32" i="11"/>
  <c r="BF32" i="11"/>
  <c r="BI24" i="11"/>
  <c r="BQ24" i="11"/>
  <c r="BY24" i="11"/>
  <c r="BJ24" i="11"/>
  <c r="BR24" i="11"/>
  <c r="BZ24" i="11"/>
  <c r="BC24" i="11"/>
  <c r="BM24" i="11"/>
  <c r="BW24" i="11"/>
  <c r="BD24" i="11"/>
  <c r="BN24" i="11"/>
  <c r="BX24" i="11"/>
  <c r="BE24" i="11"/>
  <c r="BO24" i="11"/>
  <c r="BF24" i="11"/>
  <c r="BP24" i="11"/>
  <c r="BV24" i="11"/>
  <c r="BG24" i="11"/>
  <c r="BH24" i="11"/>
  <c r="BK24" i="11"/>
  <c r="BL24" i="11"/>
  <c r="BS24" i="11"/>
  <c r="BT24" i="11"/>
  <c r="BU24" i="11"/>
  <c r="BI199" i="11"/>
  <c r="BQ199" i="11"/>
  <c r="BY199" i="11"/>
  <c r="BJ199" i="11"/>
  <c r="BR199" i="11"/>
  <c r="BZ199" i="11"/>
  <c r="BC199" i="11"/>
  <c r="BK199" i="11"/>
  <c r="BS199" i="11"/>
  <c r="BD199" i="11"/>
  <c r="BL199" i="11"/>
  <c r="BT199" i="11"/>
  <c r="BE199" i="11"/>
  <c r="BM199" i="11"/>
  <c r="BU199" i="11"/>
  <c r="BF199" i="11"/>
  <c r="BN199" i="11"/>
  <c r="BV199" i="11"/>
  <c r="BH199" i="11"/>
  <c r="BP199" i="11"/>
  <c r="BG199" i="11"/>
  <c r="BO199" i="11"/>
  <c r="BW199" i="11"/>
  <c r="BX199" i="11"/>
  <c r="BH178" i="11"/>
  <c r="BP178" i="11"/>
  <c r="BX178" i="11"/>
  <c r="BI178" i="11"/>
  <c r="BQ178" i="11"/>
  <c r="BY178" i="11"/>
  <c r="BJ178" i="11"/>
  <c r="BR178" i="11"/>
  <c r="BZ178" i="11"/>
  <c r="BC178" i="11"/>
  <c r="BK178" i="11"/>
  <c r="BS178" i="11"/>
  <c r="BD178" i="11"/>
  <c r="BL178" i="11"/>
  <c r="BT178" i="11"/>
  <c r="BF178" i="11"/>
  <c r="BN178" i="11"/>
  <c r="BV178" i="11"/>
  <c r="BE178" i="11"/>
  <c r="BG178" i="11"/>
  <c r="BM178" i="11"/>
  <c r="BO178" i="11"/>
  <c r="BW178" i="11"/>
  <c r="BU178" i="11"/>
  <c r="BI190" i="11"/>
  <c r="BQ190" i="11"/>
  <c r="BY190" i="11"/>
  <c r="BJ190" i="11"/>
  <c r="BR190" i="11"/>
  <c r="BZ190" i="11"/>
  <c r="BC190" i="11"/>
  <c r="BK190" i="11"/>
  <c r="BS190" i="11"/>
  <c r="BD190" i="11"/>
  <c r="BL190" i="11"/>
  <c r="BT190" i="11"/>
  <c r="BE190" i="11"/>
  <c r="BM190" i="11"/>
  <c r="BU190" i="11"/>
  <c r="BF190" i="11"/>
  <c r="BN190" i="11"/>
  <c r="BV190" i="11"/>
  <c r="BH190" i="11"/>
  <c r="BP190" i="11"/>
  <c r="BX190" i="11"/>
  <c r="BG190" i="11"/>
  <c r="BO190" i="11"/>
  <c r="BW190" i="11"/>
  <c r="BH170" i="11"/>
  <c r="BP170" i="11"/>
  <c r="BX170" i="11"/>
  <c r="BI170" i="11"/>
  <c r="BQ170" i="11"/>
  <c r="BY170" i="11"/>
  <c r="BJ170" i="11"/>
  <c r="BR170" i="11"/>
  <c r="BZ170" i="11"/>
  <c r="BC170" i="11"/>
  <c r="BK170" i="11"/>
  <c r="BS170" i="11"/>
  <c r="BD170" i="11"/>
  <c r="BL170" i="11"/>
  <c r="BT170" i="11"/>
  <c r="BF170" i="11"/>
  <c r="BN170" i="11"/>
  <c r="BV170" i="11"/>
  <c r="BE170" i="11"/>
  <c r="BG170" i="11"/>
  <c r="BM170" i="11"/>
  <c r="BO170" i="11"/>
  <c r="BW170" i="11"/>
  <c r="BU170" i="11"/>
  <c r="BH124" i="11"/>
  <c r="BP124" i="11"/>
  <c r="BX124" i="11"/>
  <c r="BI124" i="11"/>
  <c r="BQ124" i="11"/>
  <c r="BY124" i="11"/>
  <c r="BJ124" i="11"/>
  <c r="BR124" i="11"/>
  <c r="BZ124" i="11"/>
  <c r="BC124" i="11"/>
  <c r="BK124" i="11"/>
  <c r="BS124" i="11"/>
  <c r="BD124" i="11"/>
  <c r="BL124" i="11"/>
  <c r="BT124" i="11"/>
  <c r="BE124" i="11"/>
  <c r="BM124" i="11"/>
  <c r="BU124" i="11"/>
  <c r="BF124" i="11"/>
  <c r="BN124" i="11"/>
  <c r="BV124" i="11"/>
  <c r="BG124" i="11"/>
  <c r="BO124" i="11"/>
  <c r="BW124" i="11"/>
  <c r="BI198" i="11"/>
  <c r="BQ198" i="11"/>
  <c r="BY198" i="11"/>
  <c r="BJ198" i="11"/>
  <c r="BR198" i="11"/>
  <c r="BZ198" i="11"/>
  <c r="BC198" i="11"/>
  <c r="BK198" i="11"/>
  <c r="BS198" i="11"/>
  <c r="BD198" i="11"/>
  <c r="BL198" i="11"/>
  <c r="BT198" i="11"/>
  <c r="BE198" i="11"/>
  <c r="BM198" i="11"/>
  <c r="BU198" i="11"/>
  <c r="BF198" i="11"/>
  <c r="BN198" i="11"/>
  <c r="BV198" i="11"/>
  <c r="BH198" i="11"/>
  <c r="BP198" i="11"/>
  <c r="BX198" i="11"/>
  <c r="BO198" i="11"/>
  <c r="BG198" i="11"/>
  <c r="BW198" i="11"/>
  <c r="BH127" i="11"/>
  <c r="BP127" i="11"/>
  <c r="BX127" i="11"/>
  <c r="BI127" i="11"/>
  <c r="BQ127" i="11"/>
  <c r="BY127" i="11"/>
  <c r="BJ127" i="11"/>
  <c r="BR127" i="11"/>
  <c r="BZ127" i="11"/>
  <c r="BC127" i="11"/>
  <c r="BK127" i="11"/>
  <c r="BS127" i="11"/>
  <c r="BD127" i="11"/>
  <c r="BL127" i="11"/>
  <c r="BT127" i="11"/>
  <c r="BE127" i="11"/>
  <c r="BM127" i="11"/>
  <c r="BU127" i="11"/>
  <c r="BF127" i="11"/>
  <c r="BN127" i="11"/>
  <c r="BV127" i="11"/>
  <c r="BG127" i="11"/>
  <c r="BO127" i="11"/>
  <c r="BW127" i="11"/>
  <c r="BI218" i="11"/>
  <c r="BQ218" i="11"/>
  <c r="BY218" i="11"/>
  <c r="BC218" i="11"/>
  <c r="BK218" i="11"/>
  <c r="BS218" i="11"/>
  <c r="BE218" i="11"/>
  <c r="BO218" i="11"/>
  <c r="BZ218" i="11"/>
  <c r="BF218" i="11"/>
  <c r="BP218" i="11"/>
  <c r="BG218" i="11"/>
  <c r="BR218" i="11"/>
  <c r="BH218" i="11"/>
  <c r="BT218" i="11"/>
  <c r="BJ218" i="11"/>
  <c r="BU218" i="11"/>
  <c r="BM218" i="11"/>
  <c r="BW218" i="11"/>
  <c r="BL218" i="11"/>
  <c r="BN218" i="11"/>
  <c r="BV218" i="11"/>
  <c r="BX218" i="11"/>
  <c r="BD218" i="11"/>
  <c r="BH188" i="11"/>
  <c r="BP188" i="11"/>
  <c r="BI188" i="11"/>
  <c r="BQ188" i="11"/>
  <c r="BC188" i="11"/>
  <c r="BK188" i="11"/>
  <c r="BS188" i="11"/>
  <c r="BN188" i="11"/>
  <c r="BY188" i="11"/>
  <c r="BD188" i="11"/>
  <c r="BO188" i="11"/>
  <c r="BZ188" i="11"/>
  <c r="BE188" i="11"/>
  <c r="BR188" i="11"/>
  <c r="BF188" i="11"/>
  <c r="BT188" i="11"/>
  <c r="BG188" i="11"/>
  <c r="BU188" i="11"/>
  <c r="BJ188" i="11"/>
  <c r="BV188" i="11"/>
  <c r="BM188" i="11"/>
  <c r="BX188" i="11"/>
  <c r="BL188" i="11"/>
  <c r="BW188" i="11"/>
  <c r="BJ104" i="11"/>
  <c r="BR104" i="11"/>
  <c r="BZ104" i="11"/>
  <c r="BC104" i="11"/>
  <c r="BK104" i="11"/>
  <c r="BS104" i="11"/>
  <c r="BD104" i="11"/>
  <c r="BL104" i="11"/>
  <c r="BT104" i="11"/>
  <c r="BE104" i="11"/>
  <c r="BM104" i="11"/>
  <c r="BU104" i="11"/>
  <c r="BF104" i="11"/>
  <c r="BN104" i="11"/>
  <c r="BV104" i="11"/>
  <c r="BH104" i="11"/>
  <c r="BG104" i="11"/>
  <c r="BI104" i="11"/>
  <c r="BO104" i="11"/>
  <c r="BP104" i="11"/>
  <c r="BQ104" i="11"/>
  <c r="BW104" i="11"/>
  <c r="BX104" i="11"/>
  <c r="BY104" i="11"/>
  <c r="BH122" i="11"/>
  <c r="BP122" i="11"/>
  <c r="BX122" i="11"/>
  <c r="BI122" i="11"/>
  <c r="BQ122" i="11"/>
  <c r="BY122" i="11"/>
  <c r="BJ122" i="11"/>
  <c r="BR122" i="11"/>
  <c r="BZ122" i="11"/>
  <c r="BC122" i="11"/>
  <c r="BK122" i="11"/>
  <c r="BS122" i="11"/>
  <c r="BD122" i="11"/>
  <c r="BL122" i="11"/>
  <c r="BT122" i="11"/>
  <c r="BE122" i="11"/>
  <c r="BM122" i="11"/>
  <c r="BU122" i="11"/>
  <c r="BF122" i="11"/>
  <c r="BN122" i="11"/>
  <c r="BV122" i="11"/>
  <c r="BG122" i="11"/>
  <c r="BO122" i="11"/>
  <c r="BW122" i="11"/>
  <c r="BI202" i="11"/>
  <c r="BQ202" i="11"/>
  <c r="BY202" i="11"/>
  <c r="BJ202" i="11"/>
  <c r="BR202" i="11"/>
  <c r="BZ202" i="11"/>
  <c r="BC202" i="11"/>
  <c r="BK202" i="11"/>
  <c r="BS202" i="11"/>
  <c r="BE202" i="11"/>
  <c r="BM202" i="11"/>
  <c r="BU202" i="11"/>
  <c r="BF202" i="11"/>
  <c r="BN202" i="11"/>
  <c r="BV202" i="11"/>
  <c r="BT202" i="11"/>
  <c r="BW202" i="11"/>
  <c r="BD202" i="11"/>
  <c r="BX202" i="11"/>
  <c r="BG202" i="11"/>
  <c r="BH202" i="11"/>
  <c r="BO202" i="11"/>
  <c r="BL202" i="11"/>
  <c r="BP202" i="11"/>
  <c r="BI217" i="11"/>
  <c r="BQ217" i="11"/>
  <c r="BY217" i="11"/>
  <c r="BC217" i="11"/>
  <c r="BK217" i="11"/>
  <c r="BS217" i="11"/>
  <c r="BG217" i="11"/>
  <c r="BR217" i="11"/>
  <c r="BH217" i="11"/>
  <c r="BT217" i="11"/>
  <c r="BJ217" i="11"/>
  <c r="BU217" i="11"/>
  <c r="BL217" i="11"/>
  <c r="BV217" i="11"/>
  <c r="BM217" i="11"/>
  <c r="BW217" i="11"/>
  <c r="BE217" i="11"/>
  <c r="BO217" i="11"/>
  <c r="BZ217" i="11"/>
  <c r="BD217" i="11"/>
  <c r="BF217" i="11"/>
  <c r="BN217" i="11"/>
  <c r="BX217" i="11"/>
  <c r="BP217" i="11"/>
  <c r="BH160" i="11"/>
  <c r="BP160" i="11"/>
  <c r="BX160" i="11"/>
  <c r="BI160" i="11"/>
  <c r="BQ160" i="11"/>
  <c r="BY160" i="11"/>
  <c r="BJ160" i="11"/>
  <c r="BR160" i="11"/>
  <c r="BZ160" i="11"/>
  <c r="BC160" i="11"/>
  <c r="BK160" i="11"/>
  <c r="BS160" i="11"/>
  <c r="BD160" i="11"/>
  <c r="BL160" i="11"/>
  <c r="BT160" i="11"/>
  <c r="BE160" i="11"/>
  <c r="BM160" i="11"/>
  <c r="BU160" i="11"/>
  <c r="BF160" i="11"/>
  <c r="BN160" i="11"/>
  <c r="BV160" i="11"/>
  <c r="BG160" i="11"/>
  <c r="BO160" i="11"/>
  <c r="BW160" i="11"/>
  <c r="BE53" i="11"/>
  <c r="BM53" i="11"/>
  <c r="BU53" i="11"/>
  <c r="BF53" i="11"/>
  <c r="BN53" i="11"/>
  <c r="BV53" i="11"/>
  <c r="BG53" i="11"/>
  <c r="BO53" i="11"/>
  <c r="BW53" i="11"/>
  <c r="BH53" i="11"/>
  <c r="BP53" i="11"/>
  <c r="BX53" i="11"/>
  <c r="BI53" i="11"/>
  <c r="BQ53" i="11"/>
  <c r="BY53" i="11"/>
  <c r="BC53" i="11"/>
  <c r="BK53" i="11"/>
  <c r="BS53" i="11"/>
  <c r="BT53" i="11"/>
  <c r="BZ53" i="11"/>
  <c r="BD53" i="11"/>
  <c r="BJ53" i="11"/>
  <c r="BL53" i="11"/>
  <c r="BR53" i="11"/>
  <c r="BH85" i="11"/>
  <c r="BP85" i="11"/>
  <c r="BX85" i="11"/>
  <c r="BK85" i="11"/>
  <c r="BT85" i="11"/>
  <c r="BC85" i="11"/>
  <c r="BL85" i="11"/>
  <c r="BU85" i="11"/>
  <c r="BD85" i="11"/>
  <c r="BM85" i="11"/>
  <c r="BV85" i="11"/>
  <c r="BE85" i="11"/>
  <c r="BN85" i="11"/>
  <c r="BW85" i="11"/>
  <c r="BF85" i="11"/>
  <c r="BO85" i="11"/>
  <c r="BY85" i="11"/>
  <c r="BG85" i="11"/>
  <c r="BQ85" i="11"/>
  <c r="BZ85" i="11"/>
  <c r="BI85" i="11"/>
  <c r="BR85" i="11"/>
  <c r="BJ85" i="11"/>
  <c r="BS85" i="11"/>
  <c r="BI229" i="11"/>
  <c r="BQ229" i="11"/>
  <c r="BY229" i="11"/>
  <c r="BC229" i="11"/>
  <c r="BK229" i="11"/>
  <c r="BS229" i="11"/>
  <c r="BG229" i="11"/>
  <c r="BR229" i="11"/>
  <c r="BH229" i="11"/>
  <c r="BT229" i="11"/>
  <c r="BJ229" i="11"/>
  <c r="BU229" i="11"/>
  <c r="BL229" i="11"/>
  <c r="BV229" i="11"/>
  <c r="BM229" i="11"/>
  <c r="BW229" i="11"/>
  <c r="BE229" i="11"/>
  <c r="BO229" i="11"/>
  <c r="BZ229" i="11"/>
  <c r="BD229" i="11"/>
  <c r="BF229" i="11"/>
  <c r="BN229" i="11"/>
  <c r="BP229" i="11"/>
  <c r="BX229" i="11"/>
  <c r="BH171" i="11"/>
  <c r="BP171" i="11"/>
  <c r="BX171" i="11"/>
  <c r="BI171" i="11"/>
  <c r="BQ171" i="11"/>
  <c r="BY171" i="11"/>
  <c r="BJ171" i="11"/>
  <c r="BR171" i="11"/>
  <c r="BZ171" i="11"/>
  <c r="BC171" i="11"/>
  <c r="BK171" i="11"/>
  <c r="BS171" i="11"/>
  <c r="BD171" i="11"/>
  <c r="BL171" i="11"/>
  <c r="BT171" i="11"/>
  <c r="BF171" i="11"/>
  <c r="BN171" i="11"/>
  <c r="BV171" i="11"/>
  <c r="BE171" i="11"/>
  <c r="BG171" i="11"/>
  <c r="BM171" i="11"/>
  <c r="BO171" i="11"/>
  <c r="BU171" i="11"/>
  <c r="BW171" i="11"/>
  <c r="BF78" i="11"/>
  <c r="BN78" i="11"/>
  <c r="BV78" i="11"/>
  <c r="BG78" i="11"/>
  <c r="BO78" i="11"/>
  <c r="BW78" i="11"/>
  <c r="BH78" i="11"/>
  <c r="BP78" i="11"/>
  <c r="BX78" i="11"/>
  <c r="BI78" i="11"/>
  <c r="BQ78" i="11"/>
  <c r="BY78" i="11"/>
  <c r="BJ78" i="11"/>
  <c r="BR78" i="11"/>
  <c r="BZ78" i="11"/>
  <c r="BD78" i="11"/>
  <c r="BL78" i="11"/>
  <c r="BT78" i="11"/>
  <c r="BS78" i="11"/>
  <c r="BU78" i="11"/>
  <c r="BC78" i="11"/>
  <c r="BE78" i="11"/>
  <c r="BK78" i="11"/>
  <c r="BM78" i="11"/>
  <c r="BI207" i="11"/>
  <c r="BQ207" i="11"/>
  <c r="BY207" i="11"/>
  <c r="BC207" i="11"/>
  <c r="BK207" i="11"/>
  <c r="BS207" i="11"/>
  <c r="BE207" i="11"/>
  <c r="BM207" i="11"/>
  <c r="BU207" i="11"/>
  <c r="BF207" i="11"/>
  <c r="BN207" i="11"/>
  <c r="BV207" i="11"/>
  <c r="BG207" i="11"/>
  <c r="BW207" i="11"/>
  <c r="BH207" i="11"/>
  <c r="BX207" i="11"/>
  <c r="BJ207" i="11"/>
  <c r="BZ207" i="11"/>
  <c r="BL207" i="11"/>
  <c r="BO207" i="11"/>
  <c r="BR207" i="11"/>
  <c r="BD207" i="11"/>
  <c r="BP207" i="11"/>
  <c r="BT207" i="11"/>
  <c r="BF82" i="11"/>
  <c r="BN82" i="11"/>
  <c r="BV82" i="11"/>
  <c r="BG82" i="11"/>
  <c r="BO82" i="11"/>
  <c r="BW82" i="11"/>
  <c r="BH82" i="11"/>
  <c r="BP82" i="11"/>
  <c r="BX82" i="11"/>
  <c r="BK82" i="11"/>
  <c r="BY82" i="11"/>
  <c r="BL82" i="11"/>
  <c r="BZ82" i="11"/>
  <c r="BM82" i="11"/>
  <c r="BC82" i="11"/>
  <c r="BQ82" i="11"/>
  <c r="BD82" i="11"/>
  <c r="BR82" i="11"/>
  <c r="BE82" i="11"/>
  <c r="BS82" i="11"/>
  <c r="BI82" i="11"/>
  <c r="BT82" i="11"/>
  <c r="BU82" i="11"/>
  <c r="BJ82" i="11"/>
  <c r="BC52" i="11"/>
  <c r="BK52" i="11"/>
  <c r="BD52" i="11"/>
  <c r="BM52" i="11"/>
  <c r="BU52" i="11"/>
  <c r="BE52" i="11"/>
  <c r="BN52" i="11"/>
  <c r="BV52" i="11"/>
  <c r="BF52" i="11"/>
  <c r="BO52" i="11"/>
  <c r="BW52" i="11"/>
  <c r="BG52" i="11"/>
  <c r="BP52" i="11"/>
  <c r="BX52" i="11"/>
  <c r="BH52" i="11"/>
  <c r="BQ52" i="11"/>
  <c r="BY52" i="11"/>
  <c r="BI52" i="11"/>
  <c r="BJ52" i="11"/>
  <c r="BS52" i="11"/>
  <c r="BL52" i="11"/>
  <c r="BR52" i="11"/>
  <c r="BT52" i="11"/>
  <c r="BZ52" i="11"/>
  <c r="BI206" i="11"/>
  <c r="BQ206" i="11"/>
  <c r="BY206" i="11"/>
  <c r="BC206" i="11"/>
  <c r="BK206" i="11"/>
  <c r="BS206" i="11"/>
  <c r="BE206" i="11"/>
  <c r="BM206" i="11"/>
  <c r="BU206" i="11"/>
  <c r="BF206" i="11"/>
  <c r="BN206" i="11"/>
  <c r="BV206" i="11"/>
  <c r="BO206" i="11"/>
  <c r="BP206" i="11"/>
  <c r="BR206" i="11"/>
  <c r="BD206" i="11"/>
  <c r="BT206" i="11"/>
  <c r="BG206" i="11"/>
  <c r="BW206" i="11"/>
  <c r="BJ206" i="11"/>
  <c r="BZ206" i="11"/>
  <c r="BH206" i="11"/>
  <c r="BL206" i="11"/>
  <c r="BX206" i="11"/>
  <c r="BI203" i="11"/>
  <c r="BQ203" i="11"/>
  <c r="BY203" i="11"/>
  <c r="BJ203" i="11"/>
  <c r="BR203" i="11"/>
  <c r="BZ203" i="11"/>
  <c r="BC203" i="11"/>
  <c r="BK203" i="11"/>
  <c r="BS203" i="11"/>
  <c r="BE203" i="11"/>
  <c r="BM203" i="11"/>
  <c r="BU203" i="11"/>
  <c r="BF203" i="11"/>
  <c r="BN203" i="11"/>
  <c r="BV203" i="11"/>
  <c r="BP203" i="11"/>
  <c r="BT203" i="11"/>
  <c r="BW203" i="11"/>
  <c r="BD203" i="11"/>
  <c r="BX203" i="11"/>
  <c r="BG203" i="11"/>
  <c r="BL203" i="11"/>
  <c r="BH203" i="11"/>
  <c r="BO203" i="11"/>
  <c r="BI20" i="11"/>
  <c r="BQ20" i="11"/>
  <c r="BY20" i="11"/>
  <c r="BJ20" i="11"/>
  <c r="BR20" i="11"/>
  <c r="BZ20" i="11"/>
  <c r="BC20" i="11"/>
  <c r="BM20" i="11"/>
  <c r="BW20" i="11"/>
  <c r="BD20" i="11"/>
  <c r="BN20" i="11"/>
  <c r="BX20" i="11"/>
  <c r="BE20" i="11"/>
  <c r="BO20" i="11"/>
  <c r="BF20" i="11"/>
  <c r="BP20" i="11"/>
  <c r="BK20" i="11"/>
  <c r="BU20" i="11"/>
  <c r="BS20" i="11"/>
  <c r="BT20" i="11"/>
  <c r="BV20" i="11"/>
  <c r="BG20" i="11"/>
  <c r="BH20" i="11"/>
  <c r="BL20" i="11"/>
  <c r="BI31" i="11"/>
  <c r="BJ31" i="11"/>
  <c r="BR31" i="11"/>
  <c r="BZ31" i="11"/>
  <c r="BK31" i="11"/>
  <c r="BS31" i="11"/>
  <c r="BH31" i="11"/>
  <c r="BU31" i="11"/>
  <c r="BL31" i="11"/>
  <c r="BV31" i="11"/>
  <c r="BM31" i="11"/>
  <c r="BW31" i="11"/>
  <c r="BC31" i="11"/>
  <c r="BN31" i="11"/>
  <c r="BX31" i="11"/>
  <c r="BD31" i="11"/>
  <c r="BO31" i="11"/>
  <c r="BY31" i="11"/>
  <c r="BE31" i="11"/>
  <c r="BP31" i="11"/>
  <c r="BF31" i="11"/>
  <c r="BQ31" i="11"/>
  <c r="BG31" i="11"/>
  <c r="BT31" i="11"/>
  <c r="BI23" i="11"/>
  <c r="BQ23" i="11"/>
  <c r="BY23" i="11"/>
  <c r="BJ23" i="11"/>
  <c r="BR23" i="11"/>
  <c r="BZ23" i="11"/>
  <c r="BE23" i="11"/>
  <c r="BO23" i="11"/>
  <c r="BF23" i="11"/>
  <c r="BP23" i="11"/>
  <c r="BG23" i="11"/>
  <c r="BS23" i="11"/>
  <c r="BH23" i="11"/>
  <c r="BT23" i="11"/>
  <c r="BC23" i="11"/>
  <c r="BM23" i="11"/>
  <c r="BX23" i="11"/>
  <c r="BD23" i="11"/>
  <c r="BK23" i="11"/>
  <c r="BL23" i="11"/>
  <c r="BN23" i="11"/>
  <c r="BU23" i="11"/>
  <c r="BV23" i="11"/>
  <c r="BW23" i="11"/>
  <c r="BE73" i="11"/>
  <c r="BM73" i="11"/>
  <c r="BU73" i="11"/>
  <c r="BJ73" i="11"/>
  <c r="BS73" i="11"/>
  <c r="BK73" i="11"/>
  <c r="BT73" i="11"/>
  <c r="BC73" i="11"/>
  <c r="BL73" i="11"/>
  <c r="BV73" i="11"/>
  <c r="BD73" i="11"/>
  <c r="BN73" i="11"/>
  <c r="BW73" i="11"/>
  <c r="BF73" i="11"/>
  <c r="BO73" i="11"/>
  <c r="BX73" i="11"/>
  <c r="BH73" i="11"/>
  <c r="BQ73" i="11"/>
  <c r="BZ73" i="11"/>
  <c r="BY73" i="11"/>
  <c r="BG73" i="11"/>
  <c r="BI73" i="11"/>
  <c r="BP73" i="11"/>
  <c r="BR73" i="11"/>
  <c r="BE62" i="11"/>
  <c r="BM62" i="11"/>
  <c r="BU62" i="11"/>
  <c r="BF62" i="11"/>
  <c r="BN62" i="11"/>
  <c r="BV62" i="11"/>
  <c r="BG62" i="11"/>
  <c r="BO62" i="11"/>
  <c r="BW62" i="11"/>
  <c r="BH62" i="11"/>
  <c r="BP62" i="11"/>
  <c r="BX62" i="11"/>
  <c r="BI62" i="11"/>
  <c r="BQ62" i="11"/>
  <c r="BY62" i="11"/>
  <c r="BC62" i="11"/>
  <c r="BK62" i="11"/>
  <c r="BS62" i="11"/>
  <c r="BD62" i="11"/>
  <c r="BJ62" i="11"/>
  <c r="BL62" i="11"/>
  <c r="BR62" i="11"/>
  <c r="BT62" i="11"/>
  <c r="BZ62" i="11"/>
  <c r="BD4" i="11"/>
  <c r="BL4" i="11"/>
  <c r="BT4" i="11"/>
  <c r="BE4" i="11"/>
  <c r="BM4" i="11"/>
  <c r="BU4" i="11"/>
  <c r="BF4" i="11"/>
  <c r="BN4" i="11"/>
  <c r="BV4" i="11"/>
  <c r="BG4" i="11"/>
  <c r="BO4" i="11"/>
  <c r="BW4" i="11"/>
  <c r="BH4" i="11"/>
  <c r="BP4" i="11"/>
  <c r="BX4" i="11"/>
  <c r="BJ4" i="11"/>
  <c r="BZ4" i="11"/>
  <c r="BC4" i="11"/>
  <c r="BI4" i="11"/>
  <c r="BK4" i="11"/>
  <c r="BQ4" i="11"/>
  <c r="BS4" i="11"/>
  <c r="BR4" i="11"/>
  <c r="BY4" i="11"/>
  <c r="BI16" i="11"/>
  <c r="BQ16" i="11"/>
  <c r="BY16" i="11"/>
  <c r="BJ16" i="11"/>
  <c r="BR16" i="11"/>
  <c r="BZ16" i="11"/>
  <c r="BC16" i="11"/>
  <c r="BM16" i="11"/>
  <c r="BW16" i="11"/>
  <c r="BD16" i="11"/>
  <c r="BN16" i="11"/>
  <c r="BX16" i="11"/>
  <c r="BE16" i="11"/>
  <c r="BO16" i="11"/>
  <c r="BF16" i="11"/>
  <c r="BP16" i="11"/>
  <c r="BK16" i="11"/>
  <c r="BU16" i="11"/>
  <c r="BL16" i="11"/>
  <c r="BV16" i="11"/>
  <c r="BG16" i="11"/>
  <c r="BH16" i="11"/>
  <c r="BS16" i="11"/>
  <c r="BT16" i="11"/>
  <c r="BI28" i="11"/>
  <c r="BQ28" i="11"/>
  <c r="BY28" i="11"/>
  <c r="BJ28" i="11"/>
  <c r="BR28" i="11"/>
  <c r="BZ28" i="11"/>
  <c r="BG28" i="11"/>
  <c r="BS28" i="11"/>
  <c r="BH28" i="11"/>
  <c r="BT28" i="11"/>
  <c r="BK28" i="11"/>
  <c r="BU28" i="11"/>
  <c r="BO28" i="11"/>
  <c r="BC28" i="11"/>
  <c r="BP28" i="11"/>
  <c r="BD28" i="11"/>
  <c r="BV28" i="11"/>
  <c r="BE28" i="11"/>
  <c r="BW28" i="11"/>
  <c r="BF28" i="11"/>
  <c r="BX28" i="11"/>
  <c r="BL28" i="11"/>
  <c r="BM28" i="11"/>
  <c r="BN28" i="11"/>
  <c r="BI208" i="11"/>
  <c r="BQ208" i="11"/>
  <c r="BY208" i="11"/>
  <c r="BC208" i="11"/>
  <c r="BK208" i="11"/>
  <c r="BS208" i="11"/>
  <c r="BE208" i="11"/>
  <c r="BM208" i="11"/>
  <c r="BU208" i="11"/>
  <c r="BF208" i="11"/>
  <c r="BN208" i="11"/>
  <c r="BV208" i="11"/>
  <c r="BO208" i="11"/>
  <c r="BP208" i="11"/>
  <c r="BR208" i="11"/>
  <c r="BD208" i="11"/>
  <c r="BT208" i="11"/>
  <c r="BG208" i="11"/>
  <c r="BW208" i="11"/>
  <c r="BJ208" i="11"/>
  <c r="BZ208" i="11"/>
  <c r="BX208" i="11"/>
  <c r="BH208" i="11"/>
  <c r="BL208" i="11"/>
  <c r="BJ88" i="11"/>
  <c r="BR88" i="11"/>
  <c r="BZ88" i="11"/>
  <c r="BC88" i="11"/>
  <c r="BK88" i="11"/>
  <c r="BS88" i="11"/>
  <c r="BD88" i="11"/>
  <c r="BL88" i="11"/>
  <c r="BT88" i="11"/>
  <c r="BE88" i="11"/>
  <c r="BM88" i="11"/>
  <c r="BU88" i="11"/>
  <c r="BF88" i="11"/>
  <c r="BN88" i="11"/>
  <c r="BV88" i="11"/>
  <c r="BG88" i="11"/>
  <c r="BO88" i="11"/>
  <c r="BW88" i="11"/>
  <c r="BH88" i="11"/>
  <c r="BP88" i="11"/>
  <c r="BX88" i="11"/>
  <c r="BI88" i="11"/>
  <c r="BQ88" i="11"/>
  <c r="BY88" i="11"/>
  <c r="BH186" i="11"/>
  <c r="BP186" i="11"/>
  <c r="BX186" i="11"/>
  <c r="BI186" i="11"/>
  <c r="BQ186" i="11"/>
  <c r="BY186" i="11"/>
  <c r="BC186" i="11"/>
  <c r="BK186" i="11"/>
  <c r="BS186" i="11"/>
  <c r="BL186" i="11"/>
  <c r="BW186" i="11"/>
  <c r="BM186" i="11"/>
  <c r="BZ186" i="11"/>
  <c r="BN186" i="11"/>
  <c r="BD186" i="11"/>
  <c r="BO186" i="11"/>
  <c r="BE186" i="11"/>
  <c r="BR186" i="11"/>
  <c r="BF186" i="11"/>
  <c r="BT186" i="11"/>
  <c r="BJ186" i="11"/>
  <c r="BV186" i="11"/>
  <c r="BG186" i="11"/>
  <c r="BU186" i="11"/>
  <c r="BI222" i="11"/>
  <c r="BQ222" i="11"/>
  <c r="BY222" i="11"/>
  <c r="BC222" i="11"/>
  <c r="BK222" i="11"/>
  <c r="BS222" i="11"/>
  <c r="BE222" i="11"/>
  <c r="BO222" i="11"/>
  <c r="BZ222" i="11"/>
  <c r="BF222" i="11"/>
  <c r="BP222" i="11"/>
  <c r="BG222" i="11"/>
  <c r="BR222" i="11"/>
  <c r="BH222" i="11"/>
  <c r="BT222" i="11"/>
  <c r="BJ222" i="11"/>
  <c r="BU222" i="11"/>
  <c r="BM222" i="11"/>
  <c r="BW222" i="11"/>
  <c r="BD222" i="11"/>
  <c r="BL222" i="11"/>
  <c r="BN222" i="11"/>
  <c r="BV222" i="11"/>
  <c r="BX222" i="11"/>
  <c r="BH180" i="11"/>
  <c r="BP180" i="11"/>
  <c r="BX180" i="11"/>
  <c r="BI180" i="11"/>
  <c r="BQ180" i="11"/>
  <c r="BY180" i="11"/>
  <c r="BJ180" i="11"/>
  <c r="BR180" i="11"/>
  <c r="BZ180" i="11"/>
  <c r="BC180" i="11"/>
  <c r="BK180" i="11"/>
  <c r="BS180" i="11"/>
  <c r="BD180" i="11"/>
  <c r="BL180" i="11"/>
  <c r="BT180" i="11"/>
  <c r="BF180" i="11"/>
  <c r="BN180" i="11"/>
  <c r="BV180" i="11"/>
  <c r="BU180" i="11"/>
  <c r="BW180" i="11"/>
  <c r="BE180" i="11"/>
  <c r="BG180" i="11"/>
  <c r="BO180" i="11"/>
  <c r="BM180" i="11"/>
  <c r="BH172" i="11"/>
  <c r="BP172" i="11"/>
  <c r="BX172" i="11"/>
  <c r="BI172" i="11"/>
  <c r="BQ172" i="11"/>
  <c r="BY172" i="11"/>
  <c r="BJ172" i="11"/>
  <c r="BR172" i="11"/>
  <c r="BZ172" i="11"/>
  <c r="BC172" i="11"/>
  <c r="BK172" i="11"/>
  <c r="BS172" i="11"/>
  <c r="BD172" i="11"/>
  <c r="BL172" i="11"/>
  <c r="BT172" i="11"/>
  <c r="BF172" i="11"/>
  <c r="BN172" i="11"/>
  <c r="BV172" i="11"/>
  <c r="BM172" i="11"/>
  <c r="BO172" i="11"/>
  <c r="BU172" i="11"/>
  <c r="BW172" i="11"/>
  <c r="BG172" i="11"/>
  <c r="BE172" i="11"/>
  <c r="BH176" i="11"/>
  <c r="BP176" i="11"/>
  <c r="BX176" i="11"/>
  <c r="BI176" i="11"/>
  <c r="BQ176" i="11"/>
  <c r="BY176" i="11"/>
  <c r="BJ176" i="11"/>
  <c r="BR176" i="11"/>
  <c r="BZ176" i="11"/>
  <c r="BC176" i="11"/>
  <c r="BK176" i="11"/>
  <c r="BS176" i="11"/>
  <c r="BD176" i="11"/>
  <c r="BL176" i="11"/>
  <c r="BT176" i="11"/>
  <c r="BF176" i="11"/>
  <c r="BN176" i="11"/>
  <c r="BV176" i="11"/>
  <c r="BM176" i="11"/>
  <c r="BO176" i="11"/>
  <c r="BU176" i="11"/>
  <c r="BW176" i="11"/>
  <c r="BG176" i="11"/>
  <c r="BE176" i="11"/>
  <c r="BJ101" i="11"/>
  <c r="BR101" i="11"/>
  <c r="BZ101" i="11"/>
  <c r="BC101" i="11"/>
  <c r="BK101" i="11"/>
  <c r="BS101" i="11"/>
  <c r="BD101" i="11"/>
  <c r="BL101" i="11"/>
  <c r="BT101" i="11"/>
  <c r="BE101" i="11"/>
  <c r="BM101" i="11"/>
  <c r="BU101" i="11"/>
  <c r="BF101" i="11"/>
  <c r="BN101" i="11"/>
  <c r="BV101" i="11"/>
  <c r="BH101" i="11"/>
  <c r="BP101" i="11"/>
  <c r="BX101" i="11"/>
  <c r="BG101" i="11"/>
  <c r="BI101" i="11"/>
  <c r="BO101" i="11"/>
  <c r="BQ101" i="11"/>
  <c r="BW101" i="11"/>
  <c r="BY101" i="11"/>
  <c r="BH173" i="11"/>
  <c r="BP173" i="11"/>
  <c r="BX173" i="11"/>
  <c r="BI173" i="11"/>
  <c r="BQ173" i="11"/>
  <c r="BY173" i="11"/>
  <c r="BJ173" i="11"/>
  <c r="BR173" i="11"/>
  <c r="BZ173" i="11"/>
  <c r="BC173" i="11"/>
  <c r="BK173" i="11"/>
  <c r="BS173" i="11"/>
  <c r="BD173" i="11"/>
  <c r="BL173" i="11"/>
  <c r="BT173" i="11"/>
  <c r="BF173" i="11"/>
  <c r="BN173" i="11"/>
  <c r="BV173" i="11"/>
  <c r="BU173" i="11"/>
  <c r="BW173" i="11"/>
  <c r="BE173" i="11"/>
  <c r="BG173" i="11"/>
  <c r="BO173" i="11"/>
  <c r="BM173" i="11"/>
  <c r="BH126" i="11"/>
  <c r="BP126" i="11"/>
  <c r="BX126" i="11"/>
  <c r="BI126" i="11"/>
  <c r="BQ126" i="11"/>
  <c r="BY126" i="11"/>
  <c r="BJ126" i="11"/>
  <c r="BR126" i="11"/>
  <c r="BZ126" i="11"/>
  <c r="BC126" i="11"/>
  <c r="BK126" i="11"/>
  <c r="BS126" i="11"/>
  <c r="BD126" i="11"/>
  <c r="BL126" i="11"/>
  <c r="BT126" i="11"/>
  <c r="BE126" i="11"/>
  <c r="BM126" i="11"/>
  <c r="BU126" i="11"/>
  <c r="BF126" i="11"/>
  <c r="BN126" i="11"/>
  <c r="BV126" i="11"/>
  <c r="BO126" i="11"/>
  <c r="BW126" i="11"/>
  <c r="BG126" i="11"/>
  <c r="BI230" i="11"/>
  <c r="BQ230" i="11"/>
  <c r="BY230" i="11"/>
  <c r="BC230" i="11"/>
  <c r="BK230" i="11"/>
  <c r="BS230" i="11"/>
  <c r="BE230" i="11"/>
  <c r="BO230" i="11"/>
  <c r="BZ230" i="11"/>
  <c r="BF230" i="11"/>
  <c r="BP230" i="11"/>
  <c r="BG230" i="11"/>
  <c r="BR230" i="11"/>
  <c r="BH230" i="11"/>
  <c r="BT230" i="11"/>
  <c r="BJ230" i="11"/>
  <c r="BU230" i="11"/>
  <c r="BM230" i="11"/>
  <c r="BW230" i="11"/>
  <c r="BV230" i="11"/>
  <c r="BX230" i="11"/>
  <c r="BL230" i="11"/>
  <c r="BD230" i="11"/>
  <c r="BN230" i="11"/>
  <c r="BH149" i="11"/>
  <c r="BP149" i="11"/>
  <c r="BX149" i="11"/>
  <c r="BI149" i="11"/>
  <c r="BQ149" i="11"/>
  <c r="BY149" i="11"/>
  <c r="BJ149" i="11"/>
  <c r="BR149" i="11"/>
  <c r="BZ149" i="11"/>
  <c r="BC149" i="11"/>
  <c r="BK149" i="11"/>
  <c r="BS149" i="11"/>
  <c r="BD149" i="11"/>
  <c r="BL149" i="11"/>
  <c r="BT149" i="11"/>
  <c r="BE149" i="11"/>
  <c r="BM149" i="11"/>
  <c r="BU149" i="11"/>
  <c r="BF149" i="11"/>
  <c r="BN149" i="11"/>
  <c r="BV149" i="11"/>
  <c r="BG149" i="11"/>
  <c r="BO149" i="11"/>
  <c r="BW149" i="11"/>
  <c r="BI214" i="11"/>
  <c r="BQ214" i="11"/>
  <c r="BY214" i="11"/>
  <c r="BC214" i="11"/>
  <c r="BK214" i="11"/>
  <c r="BS214" i="11"/>
  <c r="BE214" i="11"/>
  <c r="BO214" i="11"/>
  <c r="BZ214" i="11"/>
  <c r="BF214" i="11"/>
  <c r="BP214" i="11"/>
  <c r="BG214" i="11"/>
  <c r="BR214" i="11"/>
  <c r="BH214" i="11"/>
  <c r="BT214" i="11"/>
  <c r="BJ214" i="11"/>
  <c r="BU214" i="11"/>
  <c r="BM214" i="11"/>
  <c r="BW214" i="11"/>
  <c r="BV214" i="11"/>
  <c r="BX214" i="11"/>
  <c r="BL214" i="11"/>
  <c r="BD214" i="11"/>
  <c r="BN214" i="11"/>
  <c r="BJ99" i="11"/>
  <c r="BR99" i="11"/>
  <c r="BZ99" i="11"/>
  <c r="BC99" i="11"/>
  <c r="BK99" i="11"/>
  <c r="BS99" i="11"/>
  <c r="BD99" i="11"/>
  <c r="BL99" i="11"/>
  <c r="BT99" i="11"/>
  <c r="BE99" i="11"/>
  <c r="BM99" i="11"/>
  <c r="BU99" i="11"/>
  <c r="BF99" i="11"/>
  <c r="BN99" i="11"/>
  <c r="BV99" i="11"/>
  <c r="BH99" i="11"/>
  <c r="BP99" i="11"/>
  <c r="BX99" i="11"/>
  <c r="BW99" i="11"/>
  <c r="BY99" i="11"/>
  <c r="BG99" i="11"/>
  <c r="BI99" i="11"/>
  <c r="BO99" i="11"/>
  <c r="BQ99" i="11"/>
  <c r="BH168" i="11"/>
  <c r="BP168" i="11"/>
  <c r="BX168" i="11"/>
  <c r="BI168" i="11"/>
  <c r="BQ168" i="11"/>
  <c r="BY168" i="11"/>
  <c r="BJ168" i="11"/>
  <c r="BR168" i="11"/>
  <c r="BZ168" i="11"/>
  <c r="BC168" i="11"/>
  <c r="BK168" i="11"/>
  <c r="BS168" i="11"/>
  <c r="BD168" i="11"/>
  <c r="BL168" i="11"/>
  <c r="BT168" i="11"/>
  <c r="BF168" i="11"/>
  <c r="BN168" i="11"/>
  <c r="BV168" i="11"/>
  <c r="BM168" i="11"/>
  <c r="BO168" i="11"/>
  <c r="BU168" i="11"/>
  <c r="BW168" i="11"/>
  <c r="BG168" i="11"/>
  <c r="BE168" i="11"/>
  <c r="BH134" i="11"/>
  <c r="BP134" i="11"/>
  <c r="BX134" i="11"/>
  <c r="BI134" i="11"/>
  <c r="BQ134" i="11"/>
  <c r="BY134" i="11"/>
  <c r="BJ134" i="11"/>
  <c r="BR134" i="11"/>
  <c r="BZ134" i="11"/>
  <c r="BC134" i="11"/>
  <c r="BK134" i="11"/>
  <c r="BS134" i="11"/>
  <c r="BD134" i="11"/>
  <c r="BL134" i="11"/>
  <c r="BT134" i="11"/>
  <c r="BF134" i="11"/>
  <c r="BN134" i="11"/>
  <c r="BV134" i="11"/>
  <c r="BE134" i="11"/>
  <c r="BG134" i="11"/>
  <c r="BM134" i="11"/>
  <c r="BO134" i="11"/>
  <c r="BU134" i="11"/>
  <c r="BW134" i="11"/>
  <c r="BJ119" i="11"/>
  <c r="BR119" i="11"/>
  <c r="BZ119" i="11"/>
  <c r="BC119" i="11"/>
  <c r="BL119" i="11"/>
  <c r="BU119" i="11"/>
  <c r="BD119" i="11"/>
  <c r="BM119" i="11"/>
  <c r="BV119" i="11"/>
  <c r="BE119" i="11"/>
  <c r="BN119" i="11"/>
  <c r="BW119" i="11"/>
  <c r="BF119" i="11"/>
  <c r="BO119" i="11"/>
  <c r="BX119" i="11"/>
  <c r="BG119" i="11"/>
  <c r="BP119" i="11"/>
  <c r="BY119" i="11"/>
  <c r="BH119" i="11"/>
  <c r="BQ119" i="11"/>
  <c r="BI119" i="11"/>
  <c r="BS119" i="11"/>
  <c r="BK119" i="11"/>
  <c r="BT119" i="11"/>
  <c r="BH147" i="11"/>
  <c r="BP147" i="11"/>
  <c r="BX147" i="11"/>
  <c r="BI147" i="11"/>
  <c r="BQ147" i="11"/>
  <c r="BY147" i="11"/>
  <c r="BJ147" i="11"/>
  <c r="BR147" i="11"/>
  <c r="BZ147" i="11"/>
  <c r="BC147" i="11"/>
  <c r="BK147" i="11"/>
  <c r="BS147" i="11"/>
  <c r="BD147" i="11"/>
  <c r="BL147" i="11"/>
  <c r="BT147" i="11"/>
  <c r="BE147" i="11"/>
  <c r="BM147" i="11"/>
  <c r="BU147" i="11"/>
  <c r="BF147" i="11"/>
  <c r="BN147" i="11"/>
  <c r="BV147" i="11"/>
  <c r="BG147" i="11"/>
  <c r="BO147" i="11"/>
  <c r="BW147" i="11"/>
  <c r="BH146" i="11"/>
  <c r="BP146" i="11"/>
  <c r="BX146" i="11"/>
  <c r="BI146" i="11"/>
  <c r="BQ146" i="11"/>
  <c r="BY146" i="11"/>
  <c r="BJ146" i="11"/>
  <c r="BR146" i="11"/>
  <c r="BZ146" i="11"/>
  <c r="BC146" i="11"/>
  <c r="BK146" i="11"/>
  <c r="BS146" i="11"/>
  <c r="BD146" i="11"/>
  <c r="BL146" i="11"/>
  <c r="BT146" i="11"/>
  <c r="BE146" i="11"/>
  <c r="BM146" i="11"/>
  <c r="BU146" i="11"/>
  <c r="BF146" i="11"/>
  <c r="BN146" i="11"/>
  <c r="BV146" i="11"/>
  <c r="BG146" i="11"/>
  <c r="BO146" i="11"/>
  <c r="BW146" i="11"/>
  <c r="BH148" i="11"/>
  <c r="BP148" i="11"/>
  <c r="BX148" i="11"/>
  <c r="BI148" i="11"/>
  <c r="BQ148" i="11"/>
  <c r="BY148" i="11"/>
  <c r="BJ148" i="11"/>
  <c r="BR148" i="11"/>
  <c r="BZ148" i="11"/>
  <c r="BC148" i="11"/>
  <c r="BK148" i="11"/>
  <c r="BS148" i="11"/>
  <c r="BD148" i="11"/>
  <c r="BL148" i="11"/>
  <c r="BT148" i="11"/>
  <c r="BE148" i="11"/>
  <c r="BM148" i="11"/>
  <c r="BU148" i="11"/>
  <c r="BF148" i="11"/>
  <c r="BN148" i="11"/>
  <c r="BV148" i="11"/>
  <c r="BW148" i="11"/>
  <c r="BO148" i="11"/>
  <c r="BG148" i="11"/>
  <c r="BJ96" i="11"/>
  <c r="BR96" i="11"/>
  <c r="BZ96" i="11"/>
  <c r="BC96" i="11"/>
  <c r="BK96" i="11"/>
  <c r="BS96" i="11"/>
  <c r="BD96" i="11"/>
  <c r="BL96" i="11"/>
  <c r="BT96" i="11"/>
  <c r="BE96" i="11"/>
  <c r="BM96" i="11"/>
  <c r="BU96" i="11"/>
  <c r="BF96" i="11"/>
  <c r="BN96" i="11"/>
  <c r="BV96" i="11"/>
  <c r="BH96" i="11"/>
  <c r="BP96" i="11"/>
  <c r="BX96" i="11"/>
  <c r="BG96" i="11"/>
  <c r="BI96" i="11"/>
  <c r="BO96" i="11"/>
  <c r="BQ96" i="11"/>
  <c r="BW96" i="11"/>
  <c r="BY96" i="11"/>
  <c r="BJ95" i="11"/>
  <c r="BR95" i="11"/>
  <c r="BZ95" i="11"/>
  <c r="BC95" i="11"/>
  <c r="BK95" i="11"/>
  <c r="BS95" i="11"/>
  <c r="BD95" i="11"/>
  <c r="BL95" i="11"/>
  <c r="BT95" i="11"/>
  <c r="BE95" i="11"/>
  <c r="BM95" i="11"/>
  <c r="BU95" i="11"/>
  <c r="BF95" i="11"/>
  <c r="BN95" i="11"/>
  <c r="BV95" i="11"/>
  <c r="BH95" i="11"/>
  <c r="BP95" i="11"/>
  <c r="BX95" i="11"/>
  <c r="BW95" i="11"/>
  <c r="BY95" i="11"/>
  <c r="BG95" i="11"/>
  <c r="BI95" i="11"/>
  <c r="BO95" i="11"/>
  <c r="BQ95" i="11"/>
  <c r="BE71" i="11"/>
  <c r="BM71" i="11"/>
  <c r="BU71" i="11"/>
  <c r="BC71" i="11"/>
  <c r="BL71" i="11"/>
  <c r="BV71" i="11"/>
  <c r="BD71" i="11"/>
  <c r="BN71" i="11"/>
  <c r="BW71" i="11"/>
  <c r="BF71" i="11"/>
  <c r="BO71" i="11"/>
  <c r="BX71" i="11"/>
  <c r="BG71" i="11"/>
  <c r="BP71" i="11"/>
  <c r="BY71" i="11"/>
  <c r="BH71" i="11"/>
  <c r="BQ71" i="11"/>
  <c r="BZ71" i="11"/>
  <c r="BJ71" i="11"/>
  <c r="BS71" i="11"/>
  <c r="BI71" i="11"/>
  <c r="BK71" i="11"/>
  <c r="BR71" i="11"/>
  <c r="BT71" i="11"/>
  <c r="BI193" i="11"/>
  <c r="BQ193" i="11"/>
  <c r="BY193" i="11"/>
  <c r="BJ193" i="11"/>
  <c r="BR193" i="11"/>
  <c r="BZ193" i="11"/>
  <c r="BC193" i="11"/>
  <c r="BK193" i="11"/>
  <c r="BS193" i="11"/>
  <c r="BD193" i="11"/>
  <c r="BL193" i="11"/>
  <c r="BT193" i="11"/>
  <c r="BE193" i="11"/>
  <c r="BM193" i="11"/>
  <c r="BU193" i="11"/>
  <c r="BF193" i="11"/>
  <c r="BN193" i="11"/>
  <c r="BV193" i="11"/>
  <c r="BH193" i="11"/>
  <c r="BP193" i="11"/>
  <c r="BX193" i="11"/>
  <c r="BG193" i="11"/>
  <c r="BO193" i="11"/>
  <c r="BW193" i="11"/>
  <c r="BC39" i="11"/>
  <c r="BK39" i="11"/>
  <c r="BS39" i="11"/>
  <c r="BD39" i="11"/>
  <c r="BL39" i="11"/>
  <c r="BT39" i="11"/>
  <c r="BE39" i="11"/>
  <c r="BM39" i="11"/>
  <c r="BU39" i="11"/>
  <c r="BF39" i="11"/>
  <c r="BN39" i="11"/>
  <c r="BV39" i="11"/>
  <c r="BG39" i="11"/>
  <c r="BO39" i="11"/>
  <c r="BW39" i="11"/>
  <c r="BI39" i="11"/>
  <c r="BQ39" i="11"/>
  <c r="BY39" i="11"/>
  <c r="BJ39" i="11"/>
  <c r="BP39" i="11"/>
  <c r="BR39" i="11"/>
  <c r="BX39" i="11"/>
  <c r="BZ39" i="11"/>
  <c r="BH39" i="11"/>
  <c r="BI8" i="11"/>
  <c r="BQ8" i="11"/>
  <c r="BY8" i="11"/>
  <c r="BJ8" i="11"/>
  <c r="BR8" i="11"/>
  <c r="BZ8" i="11"/>
  <c r="BC8" i="11"/>
  <c r="BM8" i="11"/>
  <c r="BW8" i="11"/>
  <c r="BD8" i="11"/>
  <c r="BN8" i="11"/>
  <c r="BX8" i="11"/>
  <c r="BE8" i="11"/>
  <c r="BO8" i="11"/>
  <c r="BF8" i="11"/>
  <c r="BP8" i="11"/>
  <c r="BG8" i="11"/>
  <c r="BS8" i="11"/>
  <c r="BK8" i="11"/>
  <c r="BU8" i="11"/>
  <c r="BL8" i="11"/>
  <c r="BV8" i="11"/>
  <c r="BH8" i="11"/>
  <c r="BT8" i="11"/>
  <c r="BJ33" i="11"/>
  <c r="BR33" i="11"/>
  <c r="BZ33" i="11"/>
  <c r="BE33" i="11"/>
  <c r="BN33" i="11"/>
  <c r="BW33" i="11"/>
  <c r="BF33" i="11"/>
  <c r="BO33" i="11"/>
  <c r="BX33" i="11"/>
  <c r="BG33" i="11"/>
  <c r="BP33" i="11"/>
  <c r="BY33" i="11"/>
  <c r="BH33" i="11"/>
  <c r="BQ33" i="11"/>
  <c r="BI33" i="11"/>
  <c r="BS33" i="11"/>
  <c r="BC33" i="11"/>
  <c r="BL33" i="11"/>
  <c r="BU33" i="11"/>
  <c r="BM33" i="11"/>
  <c r="BT33" i="11"/>
  <c r="BV33" i="11"/>
  <c r="BD33" i="11"/>
  <c r="BK33" i="11"/>
  <c r="BC45" i="11"/>
  <c r="BK45" i="11"/>
  <c r="BS45" i="11"/>
  <c r="BD45" i="11"/>
  <c r="BL45" i="11"/>
  <c r="BT45" i="11"/>
  <c r="BE45" i="11"/>
  <c r="BM45" i="11"/>
  <c r="BU45" i="11"/>
  <c r="BF45" i="11"/>
  <c r="BN45" i="11"/>
  <c r="BV45" i="11"/>
  <c r="BG45" i="11"/>
  <c r="BO45" i="11"/>
  <c r="BW45" i="11"/>
  <c r="BI45" i="11"/>
  <c r="BQ45" i="11"/>
  <c r="BY45" i="11"/>
  <c r="BZ45" i="11"/>
  <c r="BH45" i="11"/>
  <c r="BJ45" i="11"/>
  <c r="BP45" i="11"/>
  <c r="BR45" i="11"/>
  <c r="BX45" i="11"/>
  <c r="BE72" i="11"/>
  <c r="BM72" i="11"/>
  <c r="BU72" i="11"/>
  <c r="BG72" i="11"/>
  <c r="BP72" i="11"/>
  <c r="BY72" i="11"/>
  <c r="BH72" i="11"/>
  <c r="BQ72" i="11"/>
  <c r="BZ72" i="11"/>
  <c r="BI72" i="11"/>
  <c r="BR72" i="11"/>
  <c r="BJ72" i="11"/>
  <c r="BS72" i="11"/>
  <c r="BK72" i="11"/>
  <c r="BT72" i="11"/>
  <c r="BD72" i="11"/>
  <c r="BN72" i="11"/>
  <c r="BW72" i="11"/>
  <c r="BL72" i="11"/>
  <c r="BO72" i="11"/>
  <c r="BV72" i="11"/>
  <c r="BX72" i="11"/>
  <c r="BC72" i="11"/>
  <c r="BF72" i="11"/>
  <c r="BE55" i="11"/>
  <c r="BM55" i="11"/>
  <c r="BU55" i="11"/>
  <c r="BF55" i="11"/>
  <c r="BN55" i="11"/>
  <c r="BV55" i="11"/>
  <c r="BG55" i="11"/>
  <c r="BO55" i="11"/>
  <c r="BW55" i="11"/>
  <c r="BH55" i="11"/>
  <c r="BP55" i="11"/>
  <c r="BX55" i="11"/>
  <c r="BI55" i="11"/>
  <c r="BQ55" i="11"/>
  <c r="BY55" i="11"/>
  <c r="BC55" i="11"/>
  <c r="BK55" i="11"/>
  <c r="BS55" i="11"/>
  <c r="BD55" i="11"/>
  <c r="BJ55" i="11"/>
  <c r="BL55" i="11"/>
  <c r="BR55" i="11"/>
  <c r="BT55" i="11"/>
  <c r="BZ55" i="11"/>
  <c r="BE58" i="11"/>
  <c r="BM58" i="11"/>
  <c r="BU58" i="11"/>
  <c r="BF58" i="11"/>
  <c r="BN58" i="11"/>
  <c r="BV58" i="11"/>
  <c r="BG58" i="11"/>
  <c r="BO58" i="11"/>
  <c r="BW58" i="11"/>
  <c r="BH58" i="11"/>
  <c r="BP58" i="11"/>
  <c r="BX58" i="11"/>
  <c r="BI58" i="11"/>
  <c r="BQ58" i="11"/>
  <c r="BY58" i="11"/>
  <c r="BC58" i="11"/>
  <c r="BK58" i="11"/>
  <c r="BS58" i="11"/>
  <c r="BD58" i="11"/>
  <c r="BJ58" i="11"/>
  <c r="BL58" i="11"/>
  <c r="BR58" i="11"/>
  <c r="BT58" i="11"/>
  <c r="BZ58" i="11"/>
  <c r="BC49" i="11"/>
  <c r="BK49" i="11"/>
  <c r="BS49" i="11"/>
  <c r="BD49" i="11"/>
  <c r="BL49" i="11"/>
  <c r="BT49" i="11"/>
  <c r="BF49" i="11"/>
  <c r="BN49" i="11"/>
  <c r="BV49" i="11"/>
  <c r="BG49" i="11"/>
  <c r="BO49" i="11"/>
  <c r="BW49" i="11"/>
  <c r="BR49" i="11"/>
  <c r="BE49" i="11"/>
  <c r="BU49" i="11"/>
  <c r="BH49" i="11"/>
  <c r="BX49" i="11"/>
  <c r="BI49" i="11"/>
  <c r="BY49" i="11"/>
  <c r="BJ49" i="11"/>
  <c r="BZ49" i="11"/>
  <c r="BM49" i="11"/>
  <c r="BP49" i="11"/>
  <c r="BQ49" i="11"/>
  <c r="BC47" i="11"/>
  <c r="BK47" i="11"/>
  <c r="BS47" i="11"/>
  <c r="BD47" i="11"/>
  <c r="BL47" i="11"/>
  <c r="BT47" i="11"/>
  <c r="BE47" i="11"/>
  <c r="BM47" i="11"/>
  <c r="BU47" i="11"/>
  <c r="BF47" i="11"/>
  <c r="BN47" i="11"/>
  <c r="BV47" i="11"/>
  <c r="BG47" i="11"/>
  <c r="BO47" i="11"/>
  <c r="BW47" i="11"/>
  <c r="BI47" i="11"/>
  <c r="BQ47" i="11"/>
  <c r="BY47" i="11"/>
  <c r="BJ47" i="11"/>
  <c r="BP47" i="11"/>
  <c r="BR47" i="11"/>
  <c r="BX47" i="11"/>
  <c r="BZ47" i="11"/>
  <c r="BH47" i="11"/>
  <c r="BI30" i="11"/>
  <c r="BQ30" i="11"/>
  <c r="BY30" i="11"/>
  <c r="BJ30" i="11"/>
  <c r="BR30" i="11"/>
  <c r="BZ30" i="11"/>
  <c r="BC30" i="11"/>
  <c r="BM30" i="11"/>
  <c r="BW30" i="11"/>
  <c r="BD30" i="11"/>
  <c r="BN30" i="11"/>
  <c r="BX30" i="11"/>
  <c r="BE30" i="11"/>
  <c r="BO30" i="11"/>
  <c r="BT30" i="11"/>
  <c r="BF30" i="11"/>
  <c r="BU30" i="11"/>
  <c r="BG30" i="11"/>
  <c r="BV30" i="11"/>
  <c r="BH30" i="11"/>
  <c r="BK30" i="11"/>
  <c r="BL30" i="11"/>
  <c r="BP30" i="11"/>
  <c r="BS30" i="11"/>
  <c r="BJ116" i="11"/>
  <c r="BR116" i="11"/>
  <c r="BZ116" i="11"/>
  <c r="BK116" i="11"/>
  <c r="BT116" i="11"/>
  <c r="BC116" i="11"/>
  <c r="BL116" i="11"/>
  <c r="BU116" i="11"/>
  <c r="BD116" i="11"/>
  <c r="BM116" i="11"/>
  <c r="BV116" i="11"/>
  <c r="BE116" i="11"/>
  <c r="BN116" i="11"/>
  <c r="BW116" i="11"/>
  <c r="BF116" i="11"/>
  <c r="BO116" i="11"/>
  <c r="BX116" i="11"/>
  <c r="BG116" i="11"/>
  <c r="BP116" i="11"/>
  <c r="BY116" i="11"/>
  <c r="BH116" i="11"/>
  <c r="BQ116" i="11"/>
  <c r="BI116" i="11"/>
  <c r="BS116" i="11"/>
  <c r="BJ91" i="11"/>
  <c r="BR91" i="11"/>
  <c r="BZ91" i="11"/>
  <c r="BC91" i="11"/>
  <c r="BK91" i="11"/>
  <c r="BS91" i="11"/>
  <c r="BD91" i="11"/>
  <c r="BL91" i="11"/>
  <c r="BT91" i="11"/>
  <c r="BE91" i="11"/>
  <c r="BM91" i="11"/>
  <c r="BU91" i="11"/>
  <c r="BF91" i="11"/>
  <c r="BN91" i="11"/>
  <c r="BV91" i="11"/>
  <c r="BG91" i="11"/>
  <c r="BO91" i="11"/>
  <c r="BH91" i="11"/>
  <c r="BP91" i="11"/>
  <c r="BX91" i="11"/>
  <c r="BW91" i="11"/>
  <c r="BY91" i="11"/>
  <c r="BI91" i="11"/>
  <c r="BQ91" i="11"/>
  <c r="BH151" i="11"/>
  <c r="BP151" i="11"/>
  <c r="BX151" i="11"/>
  <c r="BI151" i="11"/>
  <c r="BQ151" i="11"/>
  <c r="BY151" i="11"/>
  <c r="BJ151" i="11"/>
  <c r="BR151" i="11"/>
  <c r="BZ151" i="11"/>
  <c r="BC151" i="11"/>
  <c r="BK151" i="11"/>
  <c r="BS151" i="11"/>
  <c r="BD151" i="11"/>
  <c r="BL151" i="11"/>
  <c r="BT151" i="11"/>
  <c r="BE151" i="11"/>
  <c r="BM151" i="11"/>
  <c r="BU151" i="11"/>
  <c r="BF151" i="11"/>
  <c r="BN151" i="11"/>
  <c r="BV151" i="11"/>
  <c r="BO151" i="11"/>
  <c r="BW151" i="11"/>
  <c r="BG151" i="11"/>
  <c r="BH181" i="11"/>
  <c r="BP181" i="11"/>
  <c r="BX181" i="11"/>
  <c r="BI181" i="11"/>
  <c r="BQ181" i="11"/>
  <c r="BY181" i="11"/>
  <c r="BJ181" i="11"/>
  <c r="BR181" i="11"/>
  <c r="BZ181" i="11"/>
  <c r="BC181" i="11"/>
  <c r="BK181" i="11"/>
  <c r="BS181" i="11"/>
  <c r="BD181" i="11"/>
  <c r="BL181" i="11"/>
  <c r="BT181" i="11"/>
  <c r="BF181" i="11"/>
  <c r="BN181" i="11"/>
  <c r="BV181" i="11"/>
  <c r="BE181" i="11"/>
  <c r="BG181" i="11"/>
  <c r="BM181" i="11"/>
  <c r="BO181" i="11"/>
  <c r="BW181" i="11"/>
  <c r="BU181" i="11"/>
  <c r="BI195" i="11"/>
  <c r="BQ195" i="11"/>
  <c r="BY195" i="11"/>
  <c r="BJ195" i="11"/>
  <c r="BR195" i="11"/>
  <c r="BZ195" i="11"/>
  <c r="BC195" i="11"/>
  <c r="BK195" i="11"/>
  <c r="BS195" i="11"/>
  <c r="BD195" i="11"/>
  <c r="BL195" i="11"/>
  <c r="BT195" i="11"/>
  <c r="BE195" i="11"/>
  <c r="BM195" i="11"/>
  <c r="BU195" i="11"/>
  <c r="BF195" i="11"/>
  <c r="BN195" i="11"/>
  <c r="BV195" i="11"/>
  <c r="BH195" i="11"/>
  <c r="BP195" i="11"/>
  <c r="BX195" i="11"/>
  <c r="BG195" i="11"/>
  <c r="BW195" i="11"/>
  <c r="BO195" i="11"/>
  <c r="BH87" i="11"/>
  <c r="BP87" i="11"/>
  <c r="BI87" i="11"/>
  <c r="BR87" i="11"/>
  <c r="BZ87" i="11"/>
  <c r="BJ87" i="11"/>
  <c r="BS87" i="11"/>
  <c r="BK87" i="11"/>
  <c r="BT87" i="11"/>
  <c r="BC87" i="11"/>
  <c r="BL87" i="11"/>
  <c r="BU87" i="11"/>
  <c r="BD87" i="11"/>
  <c r="BM87" i="11"/>
  <c r="BV87" i="11"/>
  <c r="BE87" i="11"/>
  <c r="BN87" i="11"/>
  <c r="BW87" i="11"/>
  <c r="BF87" i="11"/>
  <c r="BO87" i="11"/>
  <c r="BX87" i="11"/>
  <c r="BG87" i="11"/>
  <c r="BQ87" i="11"/>
  <c r="BY87" i="11"/>
  <c r="BH138" i="11"/>
  <c r="BP138" i="11"/>
  <c r="BX138" i="11"/>
  <c r="BI138" i="11"/>
  <c r="BQ138" i="11"/>
  <c r="BY138" i="11"/>
  <c r="BJ138" i="11"/>
  <c r="BR138" i="11"/>
  <c r="BZ138" i="11"/>
  <c r="BC138" i="11"/>
  <c r="BK138" i="11"/>
  <c r="BS138" i="11"/>
  <c r="BD138" i="11"/>
  <c r="BL138" i="11"/>
  <c r="BT138" i="11"/>
  <c r="BF138" i="11"/>
  <c r="BN138" i="11"/>
  <c r="BV138" i="11"/>
  <c r="BE138" i="11"/>
  <c r="BG138" i="11"/>
  <c r="BM138" i="11"/>
  <c r="BO138" i="11"/>
  <c r="BU138" i="11"/>
  <c r="BW138" i="11"/>
  <c r="BH179" i="11"/>
  <c r="BP179" i="11"/>
  <c r="BX179" i="11"/>
  <c r="BI179" i="11"/>
  <c r="BQ179" i="11"/>
  <c r="BY179" i="11"/>
  <c r="BJ179" i="11"/>
  <c r="BR179" i="11"/>
  <c r="BZ179" i="11"/>
  <c r="BC179" i="11"/>
  <c r="BK179" i="11"/>
  <c r="BS179" i="11"/>
  <c r="BD179" i="11"/>
  <c r="BL179" i="11"/>
  <c r="BT179" i="11"/>
  <c r="BF179" i="11"/>
  <c r="BN179" i="11"/>
  <c r="BV179" i="11"/>
  <c r="BM179" i="11"/>
  <c r="BO179" i="11"/>
  <c r="BU179" i="11"/>
  <c r="BW179" i="11"/>
  <c r="BG179" i="11"/>
  <c r="BE179" i="11"/>
  <c r="BH137" i="11"/>
  <c r="BP137" i="11"/>
  <c r="BX137" i="11"/>
  <c r="BI137" i="11"/>
  <c r="BQ137" i="11"/>
  <c r="BY137" i="11"/>
  <c r="BJ137" i="11"/>
  <c r="BR137" i="11"/>
  <c r="BZ137" i="11"/>
  <c r="BC137" i="11"/>
  <c r="BK137" i="11"/>
  <c r="BS137" i="11"/>
  <c r="BD137" i="11"/>
  <c r="BL137" i="11"/>
  <c r="BT137" i="11"/>
  <c r="BF137" i="11"/>
  <c r="BN137" i="11"/>
  <c r="BV137" i="11"/>
  <c r="BW137" i="11"/>
  <c r="BE137" i="11"/>
  <c r="BG137" i="11"/>
  <c r="BM137" i="11"/>
  <c r="BO137" i="11"/>
  <c r="BU137" i="11"/>
  <c r="BJ92" i="11"/>
  <c r="BR92" i="11"/>
  <c r="BZ92" i="11"/>
  <c r="BC92" i="11"/>
  <c r="BK92" i="11"/>
  <c r="BS92" i="11"/>
  <c r="BD92" i="11"/>
  <c r="BL92" i="11"/>
  <c r="BT92" i="11"/>
  <c r="BE92" i="11"/>
  <c r="BM92" i="11"/>
  <c r="BU92" i="11"/>
  <c r="BF92" i="11"/>
  <c r="BN92" i="11"/>
  <c r="BV92" i="11"/>
  <c r="BH92" i="11"/>
  <c r="BP92" i="11"/>
  <c r="BX92" i="11"/>
  <c r="BG92" i="11"/>
  <c r="BI92" i="11"/>
  <c r="BO92" i="11"/>
  <c r="BQ92" i="11"/>
  <c r="BW92" i="11"/>
  <c r="BY92" i="11"/>
  <c r="BF80" i="11"/>
  <c r="BN80" i="11"/>
  <c r="BV80" i="11"/>
  <c r="BG80" i="11"/>
  <c r="BO80" i="11"/>
  <c r="BW80" i="11"/>
  <c r="BH80" i="11"/>
  <c r="BP80" i="11"/>
  <c r="BX80" i="11"/>
  <c r="BI80" i="11"/>
  <c r="BQ80" i="11"/>
  <c r="BJ80" i="11"/>
  <c r="BR80" i="11"/>
  <c r="BT80" i="11"/>
  <c r="BC80" i="11"/>
  <c r="BU80" i="11"/>
  <c r="BD80" i="11"/>
  <c r="BY80" i="11"/>
  <c r="BE80" i="11"/>
  <c r="BZ80" i="11"/>
  <c r="BK80" i="11"/>
  <c r="BL80" i="11"/>
  <c r="BM80" i="11"/>
  <c r="BS80" i="11"/>
  <c r="BF76" i="11"/>
  <c r="BN76" i="11"/>
  <c r="BV76" i="11"/>
  <c r="BG76" i="11"/>
  <c r="BO76" i="11"/>
  <c r="BW76" i="11"/>
  <c r="BH76" i="11"/>
  <c r="BP76" i="11"/>
  <c r="BX76" i="11"/>
  <c r="BI76" i="11"/>
  <c r="BQ76" i="11"/>
  <c r="BY76" i="11"/>
  <c r="BJ76" i="11"/>
  <c r="BR76" i="11"/>
  <c r="BZ76" i="11"/>
  <c r="BD76" i="11"/>
  <c r="BL76" i="11"/>
  <c r="BT76" i="11"/>
  <c r="BS76" i="11"/>
  <c r="BU76" i="11"/>
  <c r="BC76" i="11"/>
  <c r="BE76" i="11"/>
  <c r="BK76" i="11"/>
  <c r="BM76" i="11"/>
  <c r="BH130" i="11"/>
  <c r="BP130" i="11"/>
  <c r="BX130" i="11"/>
  <c r="BI130" i="11"/>
  <c r="BQ130" i="11"/>
  <c r="BY130" i="11"/>
  <c r="BJ130" i="11"/>
  <c r="BR130" i="11"/>
  <c r="BZ130" i="11"/>
  <c r="BC130" i="11"/>
  <c r="BK130" i="11"/>
  <c r="BS130" i="11"/>
  <c r="BD130" i="11"/>
  <c r="BL130" i="11"/>
  <c r="BT130" i="11"/>
  <c r="BF130" i="11"/>
  <c r="BN130" i="11"/>
  <c r="BV130" i="11"/>
  <c r="BO130" i="11"/>
  <c r="BU130" i="11"/>
  <c r="BW130" i="11"/>
  <c r="BE130" i="11"/>
  <c r="BG130" i="11"/>
  <c r="BM130" i="11"/>
  <c r="BI197" i="11"/>
  <c r="BQ197" i="11"/>
  <c r="BY197" i="11"/>
  <c r="BJ197" i="11"/>
  <c r="BR197" i="11"/>
  <c r="BZ197" i="11"/>
  <c r="BC197" i="11"/>
  <c r="BK197" i="11"/>
  <c r="BS197" i="11"/>
  <c r="BD197" i="11"/>
  <c r="BL197" i="11"/>
  <c r="BT197" i="11"/>
  <c r="BE197" i="11"/>
  <c r="BM197" i="11"/>
  <c r="BU197" i="11"/>
  <c r="BF197" i="11"/>
  <c r="BN197" i="11"/>
  <c r="BV197" i="11"/>
  <c r="BH197" i="11"/>
  <c r="BP197" i="11"/>
  <c r="BX197" i="11"/>
  <c r="BG197" i="11"/>
  <c r="BO197" i="11"/>
  <c r="BW197" i="11"/>
  <c r="BH166" i="11"/>
  <c r="BP166" i="11"/>
  <c r="BX166" i="11"/>
  <c r="BI166" i="11"/>
  <c r="BQ166" i="11"/>
  <c r="BY166" i="11"/>
  <c r="BJ166" i="11"/>
  <c r="BR166" i="11"/>
  <c r="BZ166" i="11"/>
  <c r="BC166" i="11"/>
  <c r="BK166" i="11"/>
  <c r="BS166" i="11"/>
  <c r="BD166" i="11"/>
  <c r="BL166" i="11"/>
  <c r="BT166" i="11"/>
  <c r="BF166" i="11"/>
  <c r="BN166" i="11"/>
  <c r="BV166" i="11"/>
  <c r="BE166" i="11"/>
  <c r="BG166" i="11"/>
  <c r="BM166" i="11"/>
  <c r="BO166" i="11"/>
  <c r="BW166" i="11"/>
  <c r="BU166" i="11"/>
  <c r="BI221" i="11"/>
  <c r="BQ221" i="11"/>
  <c r="BY221" i="11"/>
  <c r="BC221" i="11"/>
  <c r="BK221" i="11"/>
  <c r="BS221" i="11"/>
  <c r="BG221" i="11"/>
  <c r="BR221" i="11"/>
  <c r="BH221" i="11"/>
  <c r="BT221" i="11"/>
  <c r="BJ221" i="11"/>
  <c r="BU221" i="11"/>
  <c r="BL221" i="11"/>
  <c r="BV221" i="11"/>
  <c r="BM221" i="11"/>
  <c r="BW221" i="11"/>
  <c r="BE221" i="11"/>
  <c r="BO221" i="11"/>
  <c r="BZ221" i="11"/>
  <c r="BX221" i="11"/>
  <c r="BD221" i="11"/>
  <c r="BN221" i="11"/>
  <c r="BF221" i="11"/>
  <c r="BP221" i="11"/>
  <c r="BI227" i="11"/>
  <c r="BQ227" i="11"/>
  <c r="BY227" i="11"/>
  <c r="BC227" i="11"/>
  <c r="BK227" i="11"/>
  <c r="BS227" i="11"/>
  <c r="BM227" i="11"/>
  <c r="BW227" i="11"/>
  <c r="BD227" i="11"/>
  <c r="BN227" i="11"/>
  <c r="BX227" i="11"/>
  <c r="BE227" i="11"/>
  <c r="BO227" i="11"/>
  <c r="BZ227" i="11"/>
  <c r="BF227" i="11"/>
  <c r="BP227" i="11"/>
  <c r="BG227" i="11"/>
  <c r="BR227" i="11"/>
  <c r="BJ227" i="11"/>
  <c r="BU227" i="11"/>
  <c r="BH227" i="11"/>
  <c r="BL227" i="11"/>
  <c r="BT227" i="11"/>
  <c r="BV227" i="11"/>
  <c r="BJ118" i="11"/>
  <c r="BR118" i="11"/>
  <c r="BZ118" i="11"/>
  <c r="BH118" i="11"/>
  <c r="BQ118" i="11"/>
  <c r="BI118" i="11"/>
  <c r="BS118" i="11"/>
  <c r="BK118" i="11"/>
  <c r="BT118" i="11"/>
  <c r="BC118" i="11"/>
  <c r="BL118" i="11"/>
  <c r="BU118" i="11"/>
  <c r="BD118" i="11"/>
  <c r="BM118" i="11"/>
  <c r="BV118" i="11"/>
  <c r="BE118" i="11"/>
  <c r="BN118" i="11"/>
  <c r="BW118" i="11"/>
  <c r="BF118" i="11"/>
  <c r="BO118" i="11"/>
  <c r="BX118" i="11"/>
  <c r="BG118" i="11"/>
  <c r="BP118" i="11"/>
  <c r="BY118" i="11"/>
  <c r="BJ113" i="11"/>
  <c r="BR113" i="11"/>
  <c r="BZ113" i="11"/>
  <c r="BC113" i="11"/>
  <c r="BK113" i="11"/>
  <c r="BS113" i="11"/>
  <c r="BE113" i="11"/>
  <c r="BF113" i="11"/>
  <c r="BP113" i="11"/>
  <c r="BG113" i="11"/>
  <c r="BQ113" i="11"/>
  <c r="BH113" i="11"/>
  <c r="BT113" i="11"/>
  <c r="BI113" i="11"/>
  <c r="BU113" i="11"/>
  <c r="BL113" i="11"/>
  <c r="BV113" i="11"/>
  <c r="BM113" i="11"/>
  <c r="BW113" i="11"/>
  <c r="BN113" i="11"/>
  <c r="BX113" i="11"/>
  <c r="BD113" i="11"/>
  <c r="BO113" i="11"/>
  <c r="BY113" i="11"/>
  <c r="BI213" i="11"/>
  <c r="BQ213" i="11"/>
  <c r="BY213" i="11"/>
  <c r="BC213" i="11"/>
  <c r="BK213" i="11"/>
  <c r="BS213" i="11"/>
  <c r="BG213" i="11"/>
  <c r="BR213" i="11"/>
  <c r="BH213" i="11"/>
  <c r="BT213" i="11"/>
  <c r="BJ213" i="11"/>
  <c r="BU213" i="11"/>
  <c r="BL213" i="11"/>
  <c r="BV213" i="11"/>
  <c r="BM213" i="11"/>
  <c r="BW213" i="11"/>
  <c r="BE213" i="11"/>
  <c r="BO213" i="11"/>
  <c r="BZ213" i="11"/>
  <c r="BD213" i="11"/>
  <c r="BF213" i="11"/>
  <c r="BN213" i="11"/>
  <c r="BP213" i="11"/>
  <c r="BX213" i="11"/>
  <c r="BH86" i="11"/>
  <c r="BP86" i="11"/>
  <c r="BX86" i="11"/>
  <c r="BE86" i="11"/>
  <c r="BN86" i="11"/>
  <c r="BW86" i="11"/>
  <c r="BF86" i="11"/>
  <c r="BO86" i="11"/>
  <c r="BY86" i="11"/>
  <c r="BG86" i="11"/>
  <c r="BQ86" i="11"/>
  <c r="BZ86" i="11"/>
  <c r="BI86" i="11"/>
  <c r="BR86" i="11"/>
  <c r="BJ86" i="11"/>
  <c r="BS86" i="11"/>
  <c r="BK86" i="11"/>
  <c r="BT86" i="11"/>
  <c r="BC86" i="11"/>
  <c r="BL86" i="11"/>
  <c r="BU86" i="11"/>
  <c r="BM86" i="11"/>
  <c r="BV86" i="11"/>
  <c r="BD86" i="11"/>
  <c r="BJ34" i="11"/>
  <c r="BR34" i="11"/>
  <c r="BZ34" i="11"/>
  <c r="BH34" i="11"/>
  <c r="BQ34" i="11"/>
  <c r="BI34" i="11"/>
  <c r="BS34" i="11"/>
  <c r="BK34" i="11"/>
  <c r="BT34" i="11"/>
  <c r="BC34" i="11"/>
  <c r="BL34" i="11"/>
  <c r="BU34" i="11"/>
  <c r="BD34" i="11"/>
  <c r="BM34" i="11"/>
  <c r="BV34" i="11"/>
  <c r="BF34" i="11"/>
  <c r="BO34" i="11"/>
  <c r="BX34" i="11"/>
  <c r="BY34" i="11"/>
  <c r="BE34" i="11"/>
  <c r="BG34" i="11"/>
  <c r="BN34" i="11"/>
  <c r="BP34" i="11"/>
  <c r="BW34" i="11"/>
  <c r="BI11" i="11"/>
  <c r="BQ11" i="11"/>
  <c r="BY11" i="11"/>
  <c r="BJ11" i="11"/>
  <c r="BR11" i="11"/>
  <c r="BZ11" i="11"/>
  <c r="BE11" i="11"/>
  <c r="BO11" i="11"/>
  <c r="BF11" i="11"/>
  <c r="BP11" i="11"/>
  <c r="BG11" i="11"/>
  <c r="BS11" i="11"/>
  <c r="BH11" i="11"/>
  <c r="BT11" i="11"/>
  <c r="BK11" i="11"/>
  <c r="BC11" i="11"/>
  <c r="BM11" i="11"/>
  <c r="BW11" i="11"/>
  <c r="BD11" i="11"/>
  <c r="BN11" i="11"/>
  <c r="BX11" i="11"/>
  <c r="BL11" i="11"/>
  <c r="BU11" i="11"/>
  <c r="BV11" i="11"/>
  <c r="BE65" i="11"/>
  <c r="BM65" i="11"/>
  <c r="BU65" i="11"/>
  <c r="BF65" i="11"/>
  <c r="BN65" i="11"/>
  <c r="BV65" i="11"/>
  <c r="BH65" i="11"/>
  <c r="BP65" i="11"/>
  <c r="BX65" i="11"/>
  <c r="BG65" i="11"/>
  <c r="BS65" i="11"/>
  <c r="BI65" i="11"/>
  <c r="BT65" i="11"/>
  <c r="BJ65" i="11"/>
  <c r="BW65" i="11"/>
  <c r="BK65" i="11"/>
  <c r="BY65" i="11"/>
  <c r="BL65" i="11"/>
  <c r="BZ65" i="11"/>
  <c r="BO65" i="11"/>
  <c r="BC65" i="11"/>
  <c r="BQ65" i="11"/>
  <c r="BD65" i="11"/>
  <c r="BR65" i="11"/>
  <c r="BF83" i="11"/>
  <c r="BN83" i="11"/>
  <c r="BV83" i="11"/>
  <c r="BG83" i="11"/>
  <c r="BO83" i="11"/>
  <c r="BW83" i="11"/>
  <c r="BH83" i="11"/>
  <c r="BP83" i="11"/>
  <c r="BX83" i="11"/>
  <c r="BL83" i="11"/>
  <c r="BZ83" i="11"/>
  <c r="BM83" i="11"/>
  <c r="BC83" i="11"/>
  <c r="BQ83" i="11"/>
  <c r="BD83" i="11"/>
  <c r="BR83" i="11"/>
  <c r="BE83" i="11"/>
  <c r="BS83" i="11"/>
  <c r="BI83" i="11"/>
  <c r="BT83" i="11"/>
  <c r="BJ83" i="11"/>
  <c r="BU83" i="11"/>
  <c r="BK83" i="11"/>
  <c r="BY83" i="11"/>
  <c r="BH157" i="11"/>
  <c r="BP157" i="11"/>
  <c r="BX157" i="11"/>
  <c r="BI157" i="11"/>
  <c r="BQ157" i="11"/>
  <c r="BY157" i="11"/>
  <c r="BJ157" i="11"/>
  <c r="BR157" i="11"/>
  <c r="BZ157" i="11"/>
  <c r="BC157" i="11"/>
  <c r="BK157" i="11"/>
  <c r="BS157" i="11"/>
  <c r="BD157" i="11"/>
  <c r="BL157" i="11"/>
  <c r="BT157" i="11"/>
  <c r="BE157" i="11"/>
  <c r="BM157" i="11"/>
  <c r="BU157" i="11"/>
  <c r="BF157" i="11"/>
  <c r="BN157" i="11"/>
  <c r="BV157" i="11"/>
  <c r="BG157" i="11"/>
  <c r="BO157" i="11"/>
  <c r="BW157" i="11"/>
  <c r="BJ94" i="11"/>
  <c r="BR94" i="11"/>
  <c r="BZ94" i="11"/>
  <c r="BC94" i="11"/>
  <c r="BK94" i="11"/>
  <c r="BS94" i="11"/>
  <c r="BD94" i="11"/>
  <c r="BL94" i="11"/>
  <c r="BT94" i="11"/>
  <c r="BE94" i="11"/>
  <c r="BM94" i="11"/>
  <c r="BU94" i="11"/>
  <c r="BF94" i="11"/>
  <c r="BN94" i="11"/>
  <c r="BV94" i="11"/>
  <c r="BH94" i="11"/>
  <c r="BP94" i="11"/>
  <c r="BX94" i="11"/>
  <c r="BO94" i="11"/>
  <c r="BQ94" i="11"/>
  <c r="BW94" i="11"/>
  <c r="BY94" i="11"/>
  <c r="BG94" i="11"/>
  <c r="BI94" i="11"/>
  <c r="BE61" i="11"/>
  <c r="BM61" i="11"/>
  <c r="BU61" i="11"/>
  <c r="BF61" i="11"/>
  <c r="BN61" i="11"/>
  <c r="BV61" i="11"/>
  <c r="BG61" i="11"/>
  <c r="BO61" i="11"/>
  <c r="BW61" i="11"/>
  <c r="BH61" i="11"/>
  <c r="BP61" i="11"/>
  <c r="BX61" i="11"/>
  <c r="BI61" i="11"/>
  <c r="BQ61" i="11"/>
  <c r="BY61" i="11"/>
  <c r="BC61" i="11"/>
  <c r="BK61" i="11"/>
  <c r="BS61" i="11"/>
  <c r="BT61" i="11"/>
  <c r="BZ61" i="11"/>
  <c r="BD61" i="11"/>
  <c r="BJ61" i="11"/>
  <c r="BL61" i="11"/>
  <c r="BR61" i="11"/>
  <c r="BI25" i="11"/>
  <c r="BQ25" i="11"/>
  <c r="BY25" i="11"/>
  <c r="BJ25" i="11"/>
  <c r="BR25" i="11"/>
  <c r="BZ25" i="11"/>
  <c r="BK25" i="11"/>
  <c r="BU25" i="11"/>
  <c r="BL25" i="11"/>
  <c r="BV25" i="11"/>
  <c r="BC25" i="11"/>
  <c r="BM25" i="11"/>
  <c r="BW25" i="11"/>
  <c r="BD25" i="11"/>
  <c r="BN25" i="11"/>
  <c r="BX25" i="11"/>
  <c r="BT25" i="11"/>
  <c r="BE25" i="11"/>
  <c r="BF25" i="11"/>
  <c r="BG25" i="11"/>
  <c r="BH25" i="11"/>
  <c r="BO25" i="11"/>
  <c r="BP25" i="11"/>
  <c r="BS25" i="11"/>
  <c r="BC51" i="11"/>
  <c r="BK51" i="11"/>
  <c r="BS51" i="11"/>
  <c r="BF51" i="11"/>
  <c r="BI51" i="11"/>
  <c r="BR51" i="11"/>
  <c r="BJ51" i="11"/>
  <c r="BT51" i="11"/>
  <c r="BL51" i="11"/>
  <c r="BU51" i="11"/>
  <c r="BM51" i="11"/>
  <c r="BV51" i="11"/>
  <c r="BD51" i="11"/>
  <c r="BN51" i="11"/>
  <c r="BW51" i="11"/>
  <c r="BE51" i="11"/>
  <c r="BO51" i="11"/>
  <c r="BX51" i="11"/>
  <c r="BG51" i="11"/>
  <c r="BP51" i="11"/>
  <c r="BY51" i="11"/>
  <c r="BH51" i="11"/>
  <c r="BQ51" i="11"/>
  <c r="BZ51" i="11"/>
  <c r="BI14" i="11"/>
  <c r="BQ14" i="11"/>
  <c r="BY14" i="11"/>
  <c r="BJ14" i="11"/>
  <c r="BR14" i="11"/>
  <c r="BZ14" i="11"/>
  <c r="BG14" i="11"/>
  <c r="BS14" i="11"/>
  <c r="BH14" i="11"/>
  <c r="BT14" i="11"/>
  <c r="BK14" i="11"/>
  <c r="BU14" i="11"/>
  <c r="BL14" i="11"/>
  <c r="BV14" i="11"/>
  <c r="BE14" i="11"/>
  <c r="BO14" i="11"/>
  <c r="BF14" i="11"/>
  <c r="BP14" i="11"/>
  <c r="BD14" i="11"/>
  <c r="BM14" i="11"/>
  <c r="BN14" i="11"/>
  <c r="BW14" i="11"/>
  <c r="BX14" i="11"/>
  <c r="BC14" i="11"/>
  <c r="BC5" i="11"/>
  <c r="BD5" i="11"/>
  <c r="BE5" i="11"/>
  <c r="BF5" i="11"/>
  <c r="BG5" i="11"/>
  <c r="BH5" i="11"/>
  <c r="BP5" i="11"/>
  <c r="BX5" i="11"/>
  <c r="BI5" i="11"/>
  <c r="BQ5" i="11"/>
  <c r="BY5" i="11"/>
  <c r="BJ5" i="11"/>
  <c r="BR5" i="11"/>
  <c r="BZ5" i="11"/>
  <c r="BK5" i="11"/>
  <c r="BV5" i="11"/>
  <c r="BL5" i="11"/>
  <c r="BW5" i="11"/>
  <c r="BM5" i="11"/>
  <c r="BN5" i="11"/>
  <c r="BO5" i="11"/>
  <c r="BT5" i="11"/>
  <c r="BU5" i="11"/>
  <c r="BS5" i="11"/>
  <c r="BI9" i="11"/>
  <c r="BQ9" i="11"/>
  <c r="BY9" i="11"/>
  <c r="BJ9" i="11"/>
  <c r="BR9" i="11"/>
  <c r="BZ9" i="11"/>
  <c r="BK9" i="11"/>
  <c r="BU9" i="11"/>
  <c r="BL9" i="11"/>
  <c r="BV9" i="11"/>
  <c r="BC9" i="11"/>
  <c r="BM9" i="11"/>
  <c r="BW9" i="11"/>
  <c r="BD9" i="11"/>
  <c r="BN9" i="11"/>
  <c r="BX9" i="11"/>
  <c r="BE9" i="11"/>
  <c r="BO9" i="11"/>
  <c r="BG9" i="11"/>
  <c r="BS9" i="11"/>
  <c r="BH9" i="11"/>
  <c r="BT9" i="11"/>
  <c r="BP9" i="11"/>
  <c r="BF9" i="11"/>
  <c r="BF75" i="11"/>
  <c r="BN75" i="11"/>
  <c r="BV75" i="11"/>
  <c r="BG75" i="11"/>
  <c r="BO75" i="11"/>
  <c r="BW75" i="11"/>
  <c r="BH75" i="11"/>
  <c r="BP75" i="11"/>
  <c r="BX75" i="11"/>
  <c r="BI75" i="11"/>
  <c r="BQ75" i="11"/>
  <c r="BY75" i="11"/>
  <c r="BJ75" i="11"/>
  <c r="BR75" i="11"/>
  <c r="BZ75" i="11"/>
  <c r="BD75" i="11"/>
  <c r="BL75" i="11"/>
  <c r="BT75" i="11"/>
  <c r="BK75" i="11"/>
  <c r="BM75" i="11"/>
  <c r="BS75" i="11"/>
  <c r="BU75" i="11"/>
  <c r="BC75" i="11"/>
  <c r="BE75" i="11"/>
  <c r="BE56" i="11"/>
  <c r="BM56" i="11"/>
  <c r="BU56" i="11"/>
  <c r="BF56" i="11"/>
  <c r="BN56" i="11"/>
  <c r="BV56" i="11"/>
  <c r="BG56" i="11"/>
  <c r="BO56" i="11"/>
  <c r="BW56" i="11"/>
  <c r="BH56" i="11"/>
  <c r="BP56" i="11"/>
  <c r="BX56" i="11"/>
  <c r="BI56" i="11"/>
  <c r="BQ56" i="11"/>
  <c r="BY56" i="11"/>
  <c r="BC56" i="11"/>
  <c r="BK56" i="11"/>
  <c r="BS56" i="11"/>
  <c r="BL56" i="11"/>
  <c r="BR56" i="11"/>
  <c r="BT56" i="11"/>
  <c r="BZ56" i="11"/>
  <c r="BD56" i="11"/>
  <c r="BJ56" i="11"/>
  <c r="BC40" i="11"/>
  <c r="BK40" i="11"/>
  <c r="BS40" i="11"/>
  <c r="BD40" i="11"/>
  <c r="BL40" i="11"/>
  <c r="BT40" i="11"/>
  <c r="BE40" i="11"/>
  <c r="BM40" i="11"/>
  <c r="BU40" i="11"/>
  <c r="BF40" i="11"/>
  <c r="BN40" i="11"/>
  <c r="BV40" i="11"/>
  <c r="BG40" i="11"/>
  <c r="BO40" i="11"/>
  <c r="BW40" i="11"/>
  <c r="BI40" i="11"/>
  <c r="BQ40" i="11"/>
  <c r="BY40" i="11"/>
  <c r="BR40" i="11"/>
  <c r="BX40" i="11"/>
  <c r="BZ40" i="11"/>
  <c r="BH40" i="11"/>
  <c r="BJ40" i="11"/>
  <c r="BP40" i="11"/>
  <c r="BC46" i="11"/>
  <c r="BK46" i="11"/>
  <c r="BS46" i="11"/>
  <c r="BD46" i="11"/>
  <c r="BL46" i="11"/>
  <c r="BT46" i="11"/>
  <c r="BE46" i="11"/>
  <c r="BM46" i="11"/>
  <c r="BU46" i="11"/>
  <c r="BF46" i="11"/>
  <c r="BN46" i="11"/>
  <c r="BV46" i="11"/>
  <c r="BG46" i="11"/>
  <c r="BO46" i="11"/>
  <c r="BW46" i="11"/>
  <c r="BI46" i="11"/>
  <c r="BQ46" i="11"/>
  <c r="BY46" i="11"/>
  <c r="BH46" i="11"/>
  <c r="BJ46" i="11"/>
  <c r="BP46" i="11"/>
  <c r="BR46" i="11"/>
  <c r="BX46" i="11"/>
  <c r="BZ46" i="11"/>
  <c r="BF77" i="11"/>
  <c r="BN77" i="11"/>
  <c r="BV77" i="11"/>
  <c r="BG77" i="11"/>
  <c r="BO77" i="11"/>
  <c r="BW77" i="11"/>
  <c r="BH77" i="11"/>
  <c r="BP77" i="11"/>
  <c r="BX77" i="11"/>
  <c r="BI77" i="11"/>
  <c r="BQ77" i="11"/>
  <c r="BY77" i="11"/>
  <c r="BJ77" i="11"/>
  <c r="BR77" i="11"/>
  <c r="BZ77" i="11"/>
  <c r="BD77" i="11"/>
  <c r="BL77" i="11"/>
  <c r="BT77" i="11"/>
  <c r="BC77" i="11"/>
  <c r="BE77" i="11"/>
  <c r="BK77" i="11"/>
  <c r="BM77" i="11"/>
  <c r="BS77" i="11"/>
  <c r="BU77" i="11"/>
  <c r="BJ105" i="11"/>
  <c r="BR105" i="11"/>
  <c r="BZ105" i="11"/>
  <c r="BC105" i="11"/>
  <c r="BK105" i="11"/>
  <c r="BS105" i="11"/>
  <c r="BD105" i="11"/>
  <c r="BL105" i="11"/>
  <c r="BT105" i="11"/>
  <c r="BE105" i="11"/>
  <c r="BM105" i="11"/>
  <c r="BU105" i="11"/>
  <c r="BF105" i="11"/>
  <c r="BN105" i="11"/>
  <c r="BG105" i="11"/>
  <c r="BX105" i="11"/>
  <c r="BH105" i="11"/>
  <c r="BY105" i="11"/>
  <c r="BI105" i="11"/>
  <c r="BO105" i="11"/>
  <c r="BP105" i="11"/>
  <c r="BQ105" i="11"/>
  <c r="BV105" i="11"/>
  <c r="BW105" i="11"/>
  <c r="BH158" i="11"/>
  <c r="BP158" i="11"/>
  <c r="BX158" i="11"/>
  <c r="BI158" i="11"/>
  <c r="BQ158" i="11"/>
  <c r="BY158" i="11"/>
  <c r="BJ158" i="11"/>
  <c r="BR158" i="11"/>
  <c r="BZ158" i="11"/>
  <c r="BC158" i="11"/>
  <c r="BK158" i="11"/>
  <c r="BS158" i="11"/>
  <c r="BD158" i="11"/>
  <c r="BL158" i="11"/>
  <c r="BT158" i="11"/>
  <c r="BE158" i="11"/>
  <c r="BM158" i="11"/>
  <c r="BU158" i="11"/>
  <c r="BF158" i="11"/>
  <c r="BN158" i="11"/>
  <c r="BV158" i="11"/>
  <c r="BG158" i="11"/>
  <c r="BO158" i="11"/>
  <c r="BW158" i="11"/>
  <c r="BH139" i="11"/>
  <c r="BP139" i="11"/>
  <c r="BX139" i="11"/>
  <c r="BI139" i="11"/>
  <c r="BQ139" i="11"/>
  <c r="BY139" i="11"/>
  <c r="BJ139" i="11"/>
  <c r="BR139" i="11"/>
  <c r="BZ139" i="11"/>
  <c r="BC139" i="11"/>
  <c r="BK139" i="11"/>
  <c r="BS139" i="11"/>
  <c r="BD139" i="11"/>
  <c r="BL139" i="11"/>
  <c r="BT139" i="11"/>
  <c r="BF139" i="11"/>
  <c r="BN139" i="11"/>
  <c r="BV139" i="11"/>
  <c r="BG139" i="11"/>
  <c r="BM139" i="11"/>
  <c r="BO139" i="11"/>
  <c r="BU139" i="11"/>
  <c r="BW139" i="11"/>
  <c r="BE139" i="11"/>
  <c r="BH141" i="11"/>
  <c r="BP141" i="11"/>
  <c r="BX141" i="11"/>
  <c r="BI141" i="11"/>
  <c r="BQ141" i="11"/>
  <c r="BY141" i="11"/>
  <c r="BJ141" i="11"/>
  <c r="BR141" i="11"/>
  <c r="BZ141" i="11"/>
  <c r="BC141" i="11"/>
  <c r="BK141" i="11"/>
  <c r="BS141" i="11"/>
  <c r="BD141" i="11"/>
  <c r="BL141" i="11"/>
  <c r="BT141" i="11"/>
  <c r="BF141" i="11"/>
  <c r="BN141" i="11"/>
  <c r="BV141" i="11"/>
  <c r="BW141" i="11"/>
  <c r="BE141" i="11"/>
  <c r="BG141" i="11"/>
  <c r="BM141" i="11"/>
  <c r="BO141" i="11"/>
  <c r="BU141" i="11"/>
  <c r="BH187" i="11"/>
  <c r="BP187" i="11"/>
  <c r="BX187" i="11"/>
  <c r="BI187" i="11"/>
  <c r="BQ187" i="11"/>
  <c r="BY187" i="11"/>
  <c r="BC187" i="11"/>
  <c r="BK187" i="11"/>
  <c r="BS187" i="11"/>
  <c r="BM187" i="11"/>
  <c r="BZ187" i="11"/>
  <c r="BN187" i="11"/>
  <c r="BD187" i="11"/>
  <c r="BO187" i="11"/>
  <c r="BE187" i="11"/>
  <c r="BR187" i="11"/>
  <c r="BF187" i="11"/>
  <c r="BT187" i="11"/>
  <c r="BG187" i="11"/>
  <c r="BU187" i="11"/>
  <c r="BL187" i="11"/>
  <c r="BW187" i="11"/>
  <c r="BJ187" i="11"/>
  <c r="BV187" i="11"/>
  <c r="BH185" i="11"/>
  <c r="BP185" i="11"/>
  <c r="BX185" i="11"/>
  <c r="BI185" i="11"/>
  <c r="BQ185" i="11"/>
  <c r="BY185" i="11"/>
  <c r="BJ185" i="11"/>
  <c r="BC185" i="11"/>
  <c r="BK185" i="11"/>
  <c r="BS185" i="11"/>
  <c r="BG185" i="11"/>
  <c r="BV185" i="11"/>
  <c r="BL185" i="11"/>
  <c r="BW185" i="11"/>
  <c r="BM185" i="11"/>
  <c r="BZ185" i="11"/>
  <c r="BN185" i="11"/>
  <c r="BO185" i="11"/>
  <c r="BD185" i="11"/>
  <c r="BR185" i="11"/>
  <c r="BF185" i="11"/>
  <c r="BU185" i="11"/>
  <c r="BE185" i="11"/>
  <c r="BT185" i="11"/>
  <c r="BH177" i="11"/>
  <c r="BP177" i="11"/>
  <c r="BX177" i="11"/>
  <c r="BI177" i="11"/>
  <c r="BQ177" i="11"/>
  <c r="BY177" i="11"/>
  <c r="BJ177" i="11"/>
  <c r="BR177" i="11"/>
  <c r="BZ177" i="11"/>
  <c r="BC177" i="11"/>
  <c r="BK177" i="11"/>
  <c r="BS177" i="11"/>
  <c r="BD177" i="11"/>
  <c r="BL177" i="11"/>
  <c r="BT177" i="11"/>
  <c r="BF177" i="11"/>
  <c r="BN177" i="11"/>
  <c r="BV177" i="11"/>
  <c r="BU177" i="11"/>
  <c r="BW177" i="11"/>
  <c r="BE177" i="11"/>
  <c r="BG177" i="11"/>
  <c r="BO177" i="11"/>
  <c r="BM177" i="11"/>
  <c r="BH143" i="11"/>
  <c r="BP143" i="11"/>
  <c r="BX143" i="11"/>
  <c r="BI143" i="11"/>
  <c r="BQ143" i="11"/>
  <c r="BY143" i="11"/>
  <c r="BJ143" i="11"/>
  <c r="BR143" i="11"/>
  <c r="BZ143" i="11"/>
  <c r="BD143" i="11"/>
  <c r="BL143" i="11"/>
  <c r="BF143" i="11"/>
  <c r="BU143" i="11"/>
  <c r="BG143" i="11"/>
  <c r="BV143" i="11"/>
  <c r="BK143" i="11"/>
  <c r="BW143" i="11"/>
  <c r="BM143" i="11"/>
  <c r="BN143" i="11"/>
  <c r="BO143" i="11"/>
  <c r="BC143" i="11"/>
  <c r="BS143" i="11"/>
  <c r="BE143" i="11"/>
  <c r="BT143" i="11"/>
  <c r="BE59" i="11"/>
  <c r="BM59" i="11"/>
  <c r="BU59" i="11"/>
  <c r="BF59" i="11"/>
  <c r="BN59" i="11"/>
  <c r="BV59" i="11"/>
  <c r="BG59" i="11"/>
  <c r="BO59" i="11"/>
  <c r="BW59" i="11"/>
  <c r="BH59" i="11"/>
  <c r="BP59" i="11"/>
  <c r="BX59" i="11"/>
  <c r="BI59" i="11"/>
  <c r="BQ59" i="11"/>
  <c r="BY59" i="11"/>
  <c r="BC59" i="11"/>
  <c r="BK59" i="11"/>
  <c r="BS59" i="11"/>
  <c r="BD59" i="11"/>
  <c r="BJ59" i="11"/>
  <c r="BL59" i="11"/>
  <c r="BR59" i="11"/>
  <c r="BT59" i="11"/>
  <c r="BZ59" i="11"/>
  <c r="BC231" i="11"/>
  <c r="BK231" i="11"/>
  <c r="BS231" i="11"/>
  <c r="BD231" i="11"/>
  <c r="BL231" i="11"/>
  <c r="BT231" i="11"/>
  <c r="BE231" i="11"/>
  <c r="BM231" i="11"/>
  <c r="BU231" i="11"/>
  <c r="BF231" i="11"/>
  <c r="BN231" i="11"/>
  <c r="BV231" i="11"/>
  <c r="BG231" i="11"/>
  <c r="BO231" i="11"/>
  <c r="BW231" i="11"/>
  <c r="BI231" i="11"/>
  <c r="BQ231" i="11"/>
  <c r="BY231" i="11"/>
  <c r="BH231" i="11"/>
  <c r="BJ231" i="11"/>
  <c r="BP231" i="11"/>
  <c r="BX231" i="11"/>
  <c r="BR231" i="11"/>
  <c r="BZ231" i="11"/>
  <c r="BJ102" i="11"/>
  <c r="BR102" i="11"/>
  <c r="BZ102" i="11"/>
  <c r="BC102" i="11"/>
  <c r="BK102" i="11"/>
  <c r="BS102" i="11"/>
  <c r="BD102" i="11"/>
  <c r="BL102" i="11"/>
  <c r="BT102" i="11"/>
  <c r="BE102" i="11"/>
  <c r="BM102" i="11"/>
  <c r="BU102" i="11"/>
  <c r="BF102" i="11"/>
  <c r="BN102" i="11"/>
  <c r="BV102" i="11"/>
  <c r="BH102" i="11"/>
  <c r="BP102" i="11"/>
  <c r="BX102" i="11"/>
  <c r="BO102" i="11"/>
  <c r="BQ102" i="11"/>
  <c r="BW102" i="11"/>
  <c r="BY102" i="11"/>
  <c r="BG102" i="11"/>
  <c r="BI102" i="11"/>
  <c r="BC233" i="11"/>
  <c r="BK233" i="11"/>
  <c r="BS233" i="11"/>
  <c r="BD233" i="11"/>
  <c r="BL233" i="11"/>
  <c r="BT233" i="11"/>
  <c r="BE233" i="11"/>
  <c r="BM233" i="11"/>
  <c r="BU233" i="11"/>
  <c r="BF233" i="11"/>
  <c r="BN233" i="11"/>
  <c r="BV233" i="11"/>
  <c r="BG233" i="11"/>
  <c r="BO233" i="11"/>
  <c r="BW233" i="11"/>
  <c r="BI233" i="11"/>
  <c r="BQ233" i="11"/>
  <c r="BY233" i="11"/>
  <c r="BP233" i="11"/>
  <c r="BR233" i="11"/>
  <c r="BX233" i="11"/>
  <c r="BZ233" i="11"/>
  <c r="BH233" i="11"/>
  <c r="BJ233" i="11"/>
  <c r="BI212" i="11"/>
  <c r="BQ212" i="11"/>
  <c r="BY212" i="11"/>
  <c r="BC212" i="11"/>
  <c r="BK212" i="11"/>
  <c r="BS212" i="11"/>
  <c r="BJ212" i="11"/>
  <c r="BU212" i="11"/>
  <c r="BL212" i="11"/>
  <c r="BV212" i="11"/>
  <c r="BM212" i="11"/>
  <c r="BW212" i="11"/>
  <c r="BD212" i="11"/>
  <c r="BN212" i="11"/>
  <c r="BX212" i="11"/>
  <c r="BE212" i="11"/>
  <c r="BO212" i="11"/>
  <c r="BZ212" i="11"/>
  <c r="BG212" i="11"/>
  <c r="BR212" i="11"/>
  <c r="BF212" i="11"/>
  <c r="BP212" i="11"/>
  <c r="BH212" i="11"/>
  <c r="BT212" i="11"/>
  <c r="BI211" i="11"/>
  <c r="BQ211" i="11"/>
  <c r="BY211" i="11"/>
  <c r="BC211" i="11"/>
  <c r="BK211" i="11"/>
  <c r="BS211" i="11"/>
  <c r="BM211" i="11"/>
  <c r="BW211" i="11"/>
  <c r="BD211" i="11"/>
  <c r="BN211" i="11"/>
  <c r="BX211" i="11"/>
  <c r="BE211" i="11"/>
  <c r="BO211" i="11"/>
  <c r="BZ211" i="11"/>
  <c r="BF211" i="11"/>
  <c r="BP211" i="11"/>
  <c r="BG211" i="11"/>
  <c r="BR211" i="11"/>
  <c r="BJ211" i="11"/>
  <c r="BU211" i="11"/>
  <c r="BH211" i="11"/>
  <c r="BL211" i="11"/>
  <c r="BT211" i="11"/>
  <c r="BV211" i="11"/>
  <c r="BH123" i="11"/>
  <c r="BP123" i="11"/>
  <c r="BX123" i="11"/>
  <c r="BI123" i="11"/>
  <c r="BQ123" i="11"/>
  <c r="BY123" i="11"/>
  <c r="BJ123" i="11"/>
  <c r="BR123" i="11"/>
  <c r="BZ123" i="11"/>
  <c r="BC123" i="11"/>
  <c r="BK123" i="11"/>
  <c r="BS123" i="11"/>
  <c r="BD123" i="11"/>
  <c r="BL123" i="11"/>
  <c r="BT123" i="11"/>
  <c r="BE123" i="11"/>
  <c r="BM123" i="11"/>
  <c r="BU123" i="11"/>
  <c r="BF123" i="11"/>
  <c r="BN123" i="11"/>
  <c r="BV123" i="11"/>
  <c r="BW123" i="11"/>
  <c r="BG123" i="11"/>
  <c r="BO123" i="11"/>
  <c r="BI200" i="11"/>
  <c r="BQ200" i="11"/>
  <c r="BY200" i="11"/>
  <c r="BJ200" i="11"/>
  <c r="BR200" i="11"/>
  <c r="BZ200" i="11"/>
  <c r="BC200" i="11"/>
  <c r="BK200" i="11"/>
  <c r="BS200" i="11"/>
  <c r="BD200" i="11"/>
  <c r="BL200" i="11"/>
  <c r="BT200" i="11"/>
  <c r="BE200" i="11"/>
  <c r="BM200" i="11"/>
  <c r="BU200" i="11"/>
  <c r="BF200" i="11"/>
  <c r="BN200" i="11"/>
  <c r="BV200" i="11"/>
  <c r="BW200" i="11"/>
  <c r="BX200" i="11"/>
  <c r="BG200" i="11"/>
  <c r="BO200" i="11"/>
  <c r="BH200" i="11"/>
  <c r="BP200" i="11"/>
  <c r="BJ112" i="11"/>
  <c r="BR112" i="11"/>
  <c r="BZ112" i="11"/>
  <c r="BC112" i="11"/>
  <c r="BK112" i="11"/>
  <c r="BS112" i="11"/>
  <c r="BE112" i="11"/>
  <c r="BM112" i="11"/>
  <c r="BU112" i="11"/>
  <c r="BD112" i="11"/>
  <c r="BP112" i="11"/>
  <c r="BF112" i="11"/>
  <c r="BQ112" i="11"/>
  <c r="BG112" i="11"/>
  <c r="BT112" i="11"/>
  <c r="BH112" i="11"/>
  <c r="BV112" i="11"/>
  <c r="BI112" i="11"/>
  <c r="BW112" i="11"/>
  <c r="BL112" i="11"/>
  <c r="BX112" i="11"/>
  <c r="BN112" i="11"/>
  <c r="BY112" i="11"/>
  <c r="BO112" i="11"/>
  <c r="BF84" i="11"/>
  <c r="BN84" i="11"/>
  <c r="BV84" i="11"/>
  <c r="BG84" i="11"/>
  <c r="BO84" i="11"/>
  <c r="BH84" i="11"/>
  <c r="BP84" i="11"/>
  <c r="BX84" i="11"/>
  <c r="BM84" i="11"/>
  <c r="BZ84" i="11"/>
  <c r="BC84" i="11"/>
  <c r="BQ84" i="11"/>
  <c r="BD84" i="11"/>
  <c r="BR84" i="11"/>
  <c r="BE84" i="11"/>
  <c r="BS84" i="11"/>
  <c r="BI84" i="11"/>
  <c r="BT84" i="11"/>
  <c r="BJ84" i="11"/>
  <c r="BU84" i="11"/>
  <c r="BK84" i="11"/>
  <c r="BW84" i="11"/>
  <c r="BL84" i="11"/>
  <c r="BY84" i="11"/>
  <c r="BH154" i="11"/>
  <c r="BP154" i="11"/>
  <c r="BX154" i="11"/>
  <c r="BI154" i="11"/>
  <c r="BQ154" i="11"/>
  <c r="BY154" i="11"/>
  <c r="BJ154" i="11"/>
  <c r="BR154" i="11"/>
  <c r="BZ154" i="11"/>
  <c r="BC154" i="11"/>
  <c r="BK154" i="11"/>
  <c r="BS154" i="11"/>
  <c r="BD154" i="11"/>
  <c r="BL154" i="11"/>
  <c r="BT154" i="11"/>
  <c r="BE154" i="11"/>
  <c r="BM154" i="11"/>
  <c r="BU154" i="11"/>
  <c r="BF154" i="11"/>
  <c r="BN154" i="11"/>
  <c r="BV154" i="11"/>
  <c r="BG154" i="11"/>
  <c r="BO154" i="11"/>
  <c r="BW154" i="11"/>
  <c r="BE67" i="11"/>
  <c r="BM67" i="11"/>
  <c r="BU67" i="11"/>
  <c r="BF67" i="11"/>
  <c r="BN67" i="11"/>
  <c r="BV67" i="11"/>
  <c r="BI67" i="11"/>
  <c r="BS67" i="11"/>
  <c r="BJ67" i="11"/>
  <c r="BT67" i="11"/>
  <c r="BK67" i="11"/>
  <c r="BW67" i="11"/>
  <c r="BL67" i="11"/>
  <c r="BX67" i="11"/>
  <c r="BC67" i="11"/>
  <c r="BO67" i="11"/>
  <c r="BY67" i="11"/>
  <c r="BD67" i="11"/>
  <c r="BP67" i="11"/>
  <c r="BZ67" i="11"/>
  <c r="BG67" i="11"/>
  <c r="BQ67" i="11"/>
  <c r="BH67" i="11"/>
  <c r="BR67" i="11"/>
  <c r="BI21" i="11"/>
  <c r="BQ21" i="11"/>
  <c r="BY21" i="11"/>
  <c r="BJ21" i="11"/>
  <c r="BR21" i="11"/>
  <c r="BZ21" i="11"/>
  <c r="BK21" i="11"/>
  <c r="BU21" i="11"/>
  <c r="BL21" i="11"/>
  <c r="BV21" i="11"/>
  <c r="BC21" i="11"/>
  <c r="BM21" i="11"/>
  <c r="BW21" i="11"/>
  <c r="BD21" i="11"/>
  <c r="BN21" i="11"/>
  <c r="BX21" i="11"/>
  <c r="BG21" i="11"/>
  <c r="BS21" i="11"/>
  <c r="BT21" i="11"/>
  <c r="BE21" i="11"/>
  <c r="BF21" i="11"/>
  <c r="BH21" i="11"/>
  <c r="BO21" i="11"/>
  <c r="BP21" i="11"/>
  <c r="BH182" i="11"/>
  <c r="BP182" i="11"/>
  <c r="BX182" i="11"/>
  <c r="BI182" i="11"/>
  <c r="BQ182" i="11"/>
  <c r="BY182" i="11"/>
  <c r="BJ182" i="11"/>
  <c r="BR182" i="11"/>
  <c r="BZ182" i="11"/>
  <c r="BC182" i="11"/>
  <c r="BK182" i="11"/>
  <c r="BS182" i="11"/>
  <c r="BD182" i="11"/>
  <c r="BL182" i="11"/>
  <c r="BT182" i="11"/>
  <c r="BE182" i="11"/>
  <c r="BW182" i="11"/>
  <c r="BF182" i="11"/>
  <c r="BG182" i="11"/>
  <c r="BM182" i="11"/>
  <c r="BN182" i="11"/>
  <c r="BO182" i="11"/>
  <c r="BV182" i="11"/>
  <c r="BU182" i="11"/>
  <c r="BH152" i="11"/>
  <c r="BP152" i="11"/>
  <c r="BX152" i="11"/>
  <c r="BI152" i="11"/>
  <c r="BQ152" i="11"/>
  <c r="BY152" i="11"/>
  <c r="BJ152" i="11"/>
  <c r="BR152" i="11"/>
  <c r="BZ152" i="11"/>
  <c r="BC152" i="11"/>
  <c r="BK152" i="11"/>
  <c r="BS152" i="11"/>
  <c r="BD152" i="11"/>
  <c r="BL152" i="11"/>
  <c r="BT152" i="11"/>
  <c r="BE152" i="11"/>
  <c r="BM152" i="11"/>
  <c r="BU152" i="11"/>
  <c r="BF152" i="11"/>
  <c r="BN152" i="11"/>
  <c r="BV152" i="11"/>
  <c r="BG152" i="11"/>
  <c r="BO152" i="11"/>
  <c r="BW152" i="11"/>
  <c r="BH140" i="11"/>
  <c r="BP140" i="11"/>
  <c r="BX140" i="11"/>
  <c r="BI140" i="11"/>
  <c r="BQ140" i="11"/>
  <c r="BY140" i="11"/>
  <c r="BJ140" i="11"/>
  <c r="BR140" i="11"/>
  <c r="BZ140" i="11"/>
  <c r="BC140" i="11"/>
  <c r="BK140" i="11"/>
  <c r="BS140" i="11"/>
  <c r="BD140" i="11"/>
  <c r="BL140" i="11"/>
  <c r="BT140" i="11"/>
  <c r="BF140" i="11"/>
  <c r="BN140" i="11"/>
  <c r="BV140" i="11"/>
  <c r="BO140" i="11"/>
  <c r="BU140" i="11"/>
  <c r="BW140" i="11"/>
  <c r="BE140" i="11"/>
  <c r="BG140" i="11"/>
  <c r="BM140" i="11"/>
  <c r="BC44" i="11"/>
  <c r="BK44" i="11"/>
  <c r="BS44" i="11"/>
  <c r="BD44" i="11"/>
  <c r="BL44" i="11"/>
  <c r="BT44" i="11"/>
  <c r="BE44" i="11"/>
  <c r="BM44" i="11"/>
  <c r="BU44" i="11"/>
  <c r="BF44" i="11"/>
  <c r="BN44" i="11"/>
  <c r="BV44" i="11"/>
  <c r="BG44" i="11"/>
  <c r="BO44" i="11"/>
  <c r="BW44" i="11"/>
  <c r="BI44" i="11"/>
  <c r="BQ44" i="11"/>
  <c r="BY44" i="11"/>
  <c r="BR44" i="11"/>
  <c r="BX44" i="11"/>
  <c r="BZ44" i="11"/>
  <c r="BH44" i="11"/>
  <c r="BJ44" i="11"/>
  <c r="BP44" i="11"/>
  <c r="BJ37" i="11"/>
  <c r="BR37" i="11"/>
  <c r="BI37" i="11"/>
  <c r="BS37" i="11"/>
  <c r="BK37" i="11"/>
  <c r="BT37" i="11"/>
  <c r="BC37" i="11"/>
  <c r="BL37" i="11"/>
  <c r="BU37" i="11"/>
  <c r="BD37" i="11"/>
  <c r="BM37" i="11"/>
  <c r="BV37" i="11"/>
  <c r="BE37" i="11"/>
  <c r="BN37" i="11"/>
  <c r="BW37" i="11"/>
  <c r="BG37" i="11"/>
  <c r="BP37" i="11"/>
  <c r="BY37" i="11"/>
  <c r="BZ37" i="11"/>
  <c r="BF37" i="11"/>
  <c r="BH37" i="11"/>
  <c r="BO37" i="11"/>
  <c r="BQ37" i="11"/>
  <c r="BX37" i="11"/>
  <c r="BJ35" i="11"/>
  <c r="BR35" i="11"/>
  <c r="BZ35" i="11"/>
  <c r="BC35" i="11"/>
  <c r="BL35" i="11"/>
  <c r="BU35" i="11"/>
  <c r="BD35" i="11"/>
  <c r="BM35" i="11"/>
  <c r="BV35" i="11"/>
  <c r="BE35" i="11"/>
  <c r="BN35" i="11"/>
  <c r="BW35" i="11"/>
  <c r="BF35" i="11"/>
  <c r="BO35" i="11"/>
  <c r="BX35" i="11"/>
  <c r="BG35" i="11"/>
  <c r="BP35" i="11"/>
  <c r="BY35" i="11"/>
  <c r="BI35" i="11"/>
  <c r="BS35" i="11"/>
  <c r="BH35" i="11"/>
  <c r="BK35" i="11"/>
  <c r="BQ35" i="11"/>
  <c r="BT35" i="11"/>
  <c r="BI27" i="11"/>
  <c r="BQ27" i="11"/>
  <c r="BY27" i="11"/>
  <c r="BJ27" i="11"/>
  <c r="BR27" i="11"/>
  <c r="BZ27" i="11"/>
  <c r="BK27" i="11"/>
  <c r="BU27" i="11"/>
  <c r="BL27" i="11"/>
  <c r="BV27" i="11"/>
  <c r="BC27" i="11"/>
  <c r="BM27" i="11"/>
  <c r="BW27" i="11"/>
  <c r="BF27" i="11"/>
  <c r="BX27" i="11"/>
  <c r="BG27" i="11"/>
  <c r="BH27" i="11"/>
  <c r="BN27" i="11"/>
  <c r="BO27" i="11"/>
  <c r="BP27" i="11"/>
  <c r="BD27" i="11"/>
  <c r="BS27" i="11"/>
  <c r="BT27" i="11"/>
  <c r="BE27" i="11"/>
  <c r="BE66" i="11"/>
  <c r="BM66" i="11"/>
  <c r="BU66" i="11"/>
  <c r="BF66" i="11"/>
  <c r="BN66" i="11"/>
  <c r="BV66" i="11"/>
  <c r="BH66" i="11"/>
  <c r="BP66" i="11"/>
  <c r="BX66" i="11"/>
  <c r="BI66" i="11"/>
  <c r="BT66" i="11"/>
  <c r="BJ66" i="11"/>
  <c r="BW66" i="11"/>
  <c r="BK66" i="11"/>
  <c r="BY66" i="11"/>
  <c r="BL66" i="11"/>
  <c r="BZ66" i="11"/>
  <c r="BO66" i="11"/>
  <c r="BC66" i="11"/>
  <c r="BQ66" i="11"/>
  <c r="BD66" i="11"/>
  <c r="BR66" i="11"/>
  <c r="BG66" i="11"/>
  <c r="BS66" i="11"/>
  <c r="BE69" i="11"/>
  <c r="BM69" i="11"/>
  <c r="BU69" i="11"/>
  <c r="BF69" i="11"/>
  <c r="BN69" i="11"/>
  <c r="BV69" i="11"/>
  <c r="BC69" i="11"/>
  <c r="BO69" i="11"/>
  <c r="BY69" i="11"/>
  <c r="BD69" i="11"/>
  <c r="BP69" i="11"/>
  <c r="BZ69" i="11"/>
  <c r="BG69" i="11"/>
  <c r="BQ69" i="11"/>
  <c r="BH69" i="11"/>
  <c r="BR69" i="11"/>
  <c r="BI69" i="11"/>
  <c r="BS69" i="11"/>
  <c r="BJ69" i="11"/>
  <c r="BT69" i="11"/>
  <c r="BK69" i="11"/>
  <c r="BW69" i="11"/>
  <c r="BX69" i="11"/>
  <c r="BL69" i="11"/>
  <c r="BH6" i="11"/>
  <c r="BP6" i="11"/>
  <c r="BX6" i="11"/>
  <c r="BI6" i="11"/>
  <c r="BQ6" i="11"/>
  <c r="BY6" i="11"/>
  <c r="BJ6" i="11"/>
  <c r="BR6" i="11"/>
  <c r="BZ6" i="11"/>
  <c r="BL6" i="11"/>
  <c r="BW6" i="11"/>
  <c r="BM6" i="11"/>
  <c r="BC6" i="11"/>
  <c r="BN6" i="11"/>
  <c r="BD6" i="11"/>
  <c r="BO6" i="11"/>
  <c r="BE6" i="11"/>
  <c r="BS6" i="11"/>
  <c r="BG6" i="11"/>
  <c r="BU6" i="11"/>
  <c r="BK6" i="11"/>
  <c r="BV6" i="11"/>
  <c r="BF6" i="11"/>
  <c r="BT6" i="11"/>
  <c r="BI19" i="11"/>
  <c r="BQ19" i="11"/>
  <c r="BY19" i="11"/>
  <c r="BJ19" i="11"/>
  <c r="BR19" i="11"/>
  <c r="BZ19" i="11"/>
  <c r="BE19" i="11"/>
  <c r="BO19" i="11"/>
  <c r="BF19" i="11"/>
  <c r="BP19" i="11"/>
  <c r="BG19" i="11"/>
  <c r="BS19" i="11"/>
  <c r="BH19" i="11"/>
  <c r="BT19" i="11"/>
  <c r="BC19" i="11"/>
  <c r="BM19" i="11"/>
  <c r="BW19" i="11"/>
  <c r="BD19" i="11"/>
  <c r="BL19" i="11"/>
  <c r="BN19" i="11"/>
  <c r="BU19" i="11"/>
  <c r="BV19" i="11"/>
  <c r="BX19" i="11"/>
  <c r="BK19" i="11"/>
  <c r="BI17" i="11"/>
  <c r="BQ17" i="11"/>
  <c r="BY17" i="11"/>
  <c r="BJ17" i="11"/>
  <c r="BR17" i="11"/>
  <c r="BZ17" i="11"/>
  <c r="BK17" i="11"/>
  <c r="BU17" i="11"/>
  <c r="BL17" i="11"/>
  <c r="BV17" i="11"/>
  <c r="BC17" i="11"/>
  <c r="BM17" i="11"/>
  <c r="BW17" i="11"/>
  <c r="BD17" i="11"/>
  <c r="BN17" i="11"/>
  <c r="BX17" i="11"/>
  <c r="BG17" i="11"/>
  <c r="BS17" i="11"/>
  <c r="BH17" i="11"/>
  <c r="BT17" i="11"/>
  <c r="BP17" i="11"/>
  <c r="BE17" i="11"/>
  <c r="BF17" i="11"/>
  <c r="BO17" i="11"/>
  <c r="BI224" i="11"/>
  <c r="BQ224" i="11"/>
  <c r="BY224" i="11"/>
  <c r="BC224" i="11"/>
  <c r="BK224" i="11"/>
  <c r="BS224" i="11"/>
  <c r="BJ224" i="11"/>
  <c r="BU224" i="11"/>
  <c r="BL224" i="11"/>
  <c r="BV224" i="11"/>
  <c r="BM224" i="11"/>
  <c r="BW224" i="11"/>
  <c r="BD224" i="11"/>
  <c r="BN224" i="11"/>
  <c r="BX224" i="11"/>
  <c r="BE224" i="11"/>
  <c r="BO224" i="11"/>
  <c r="BZ224" i="11"/>
  <c r="BG224" i="11"/>
  <c r="BR224" i="11"/>
  <c r="BF224" i="11"/>
  <c r="BH224" i="11"/>
  <c r="BP224" i="11"/>
  <c r="BT224" i="11"/>
  <c r="BJ103" i="11"/>
  <c r="BR103" i="11"/>
  <c r="BZ103" i="11"/>
  <c r="BC103" i="11"/>
  <c r="BK103" i="11"/>
  <c r="BS103" i="11"/>
  <c r="BD103" i="11"/>
  <c r="BL103" i="11"/>
  <c r="BT103" i="11"/>
  <c r="BE103" i="11"/>
  <c r="BM103" i="11"/>
  <c r="BU103" i="11"/>
  <c r="BF103" i="11"/>
  <c r="BN103" i="11"/>
  <c r="BV103" i="11"/>
  <c r="BH103" i="11"/>
  <c r="BP103" i="11"/>
  <c r="BX103" i="11"/>
  <c r="BG103" i="11"/>
  <c r="BI103" i="11"/>
  <c r="BO103" i="11"/>
  <c r="BQ103" i="11"/>
  <c r="BW103" i="11"/>
  <c r="BY103" i="11"/>
  <c r="BI220" i="11"/>
  <c r="BQ220" i="11"/>
  <c r="BY220" i="11"/>
  <c r="BC220" i="11"/>
  <c r="BK220" i="11"/>
  <c r="BS220" i="11"/>
  <c r="BJ220" i="11"/>
  <c r="BU220" i="11"/>
  <c r="BL220" i="11"/>
  <c r="BV220" i="11"/>
  <c r="BM220" i="11"/>
  <c r="BW220" i="11"/>
  <c r="BD220" i="11"/>
  <c r="BN220" i="11"/>
  <c r="BX220" i="11"/>
  <c r="BE220" i="11"/>
  <c r="BO220" i="11"/>
  <c r="BZ220" i="11"/>
  <c r="BG220" i="11"/>
  <c r="BR220" i="11"/>
  <c r="BF220" i="11"/>
  <c r="BH220" i="11"/>
  <c r="BP220" i="11"/>
  <c r="BT220" i="11"/>
  <c r="BI209" i="11"/>
  <c r="BQ209" i="11"/>
  <c r="BY209" i="11"/>
  <c r="BC209" i="11"/>
  <c r="BK209" i="11"/>
  <c r="BS209" i="11"/>
  <c r="BE209" i="11"/>
  <c r="BM209" i="11"/>
  <c r="BU209" i="11"/>
  <c r="BF209" i="11"/>
  <c r="BN209" i="11"/>
  <c r="BV209" i="11"/>
  <c r="BG209" i="11"/>
  <c r="BW209" i="11"/>
  <c r="BH209" i="11"/>
  <c r="BX209" i="11"/>
  <c r="BJ209" i="11"/>
  <c r="BZ209" i="11"/>
  <c r="BL209" i="11"/>
  <c r="BO209" i="11"/>
  <c r="BR209" i="11"/>
  <c r="BD209" i="11"/>
  <c r="BP209" i="11"/>
  <c r="BT209" i="11"/>
  <c r="BH174" i="11"/>
  <c r="BP174" i="11"/>
  <c r="BX174" i="11"/>
  <c r="BI174" i="11"/>
  <c r="BQ174" i="11"/>
  <c r="BY174" i="11"/>
  <c r="BJ174" i="11"/>
  <c r="BR174" i="11"/>
  <c r="BZ174" i="11"/>
  <c r="BC174" i="11"/>
  <c r="BK174" i="11"/>
  <c r="BS174" i="11"/>
  <c r="BD174" i="11"/>
  <c r="BL174" i="11"/>
  <c r="BT174" i="11"/>
  <c r="BF174" i="11"/>
  <c r="BN174" i="11"/>
  <c r="BV174" i="11"/>
  <c r="BE174" i="11"/>
  <c r="BG174" i="11"/>
  <c r="BM174" i="11"/>
  <c r="BO174" i="11"/>
  <c r="BW174" i="11"/>
  <c r="BU174" i="11"/>
  <c r="BJ111" i="11"/>
  <c r="BR111" i="11"/>
  <c r="BZ111" i="11"/>
  <c r="BC111" i="11"/>
  <c r="BK111" i="11"/>
  <c r="BS111" i="11"/>
  <c r="BE111" i="11"/>
  <c r="BM111" i="11"/>
  <c r="BU111" i="11"/>
  <c r="BO111" i="11"/>
  <c r="BD111" i="11"/>
  <c r="BP111" i="11"/>
  <c r="BF111" i="11"/>
  <c r="BQ111" i="11"/>
  <c r="BG111" i="11"/>
  <c r="BT111" i="11"/>
  <c r="BH111" i="11"/>
  <c r="BV111" i="11"/>
  <c r="BI111" i="11"/>
  <c r="BW111" i="11"/>
  <c r="BL111" i="11"/>
  <c r="BX111" i="11"/>
  <c r="BN111" i="11"/>
  <c r="BY111" i="11"/>
  <c r="BH121" i="11"/>
  <c r="BP121" i="11"/>
  <c r="BX121" i="11"/>
  <c r="BI121" i="11"/>
  <c r="BQ121" i="11"/>
  <c r="BY121" i="11"/>
  <c r="BJ121" i="11"/>
  <c r="BR121" i="11"/>
  <c r="BZ121" i="11"/>
  <c r="BC121" i="11"/>
  <c r="BK121" i="11"/>
  <c r="BS121" i="11"/>
  <c r="BD121" i="11"/>
  <c r="BL121" i="11"/>
  <c r="BT121" i="11"/>
  <c r="BE121" i="11"/>
  <c r="BM121" i="11"/>
  <c r="BU121" i="11"/>
  <c r="BF121" i="11"/>
  <c r="BN121" i="11"/>
  <c r="BV121" i="11"/>
  <c r="BG121" i="11"/>
  <c r="BO121" i="11"/>
  <c r="BW121" i="11"/>
  <c r="BC232" i="11"/>
  <c r="BK232" i="11"/>
  <c r="BS232" i="11"/>
  <c r="BD232" i="11"/>
  <c r="BL232" i="11"/>
  <c r="BT232" i="11"/>
  <c r="BE232" i="11"/>
  <c r="BM232" i="11"/>
  <c r="BU232" i="11"/>
  <c r="BF232" i="11"/>
  <c r="BN232" i="11"/>
  <c r="BV232" i="11"/>
  <c r="BG232" i="11"/>
  <c r="BO232" i="11"/>
  <c r="BW232" i="11"/>
  <c r="BI232" i="11"/>
  <c r="BQ232" i="11"/>
  <c r="BY232" i="11"/>
  <c r="BH232" i="11"/>
  <c r="BJ232" i="11"/>
  <c r="BP232" i="11"/>
  <c r="BR232" i="11"/>
  <c r="BX232" i="11"/>
  <c r="BZ232" i="11"/>
  <c r="BH145" i="11"/>
  <c r="BP145" i="11"/>
  <c r="BX145" i="11"/>
  <c r="BI145" i="11"/>
  <c r="BQ145" i="11"/>
  <c r="BY145" i="11"/>
  <c r="BJ145" i="11"/>
  <c r="BR145" i="11"/>
  <c r="BZ145" i="11"/>
  <c r="BC145" i="11"/>
  <c r="BK145" i="11"/>
  <c r="BS145" i="11"/>
  <c r="BD145" i="11"/>
  <c r="BL145" i="11"/>
  <c r="BT145" i="11"/>
  <c r="BE145" i="11"/>
  <c r="BM145" i="11"/>
  <c r="BU145" i="11"/>
  <c r="BF145" i="11"/>
  <c r="BN145" i="11"/>
  <c r="BV145" i="11"/>
  <c r="BG145" i="11"/>
  <c r="BW145" i="11"/>
  <c r="BO145" i="11"/>
  <c r="BI219" i="11"/>
  <c r="BQ219" i="11"/>
  <c r="BY219" i="11"/>
  <c r="BC219" i="11"/>
  <c r="BK219" i="11"/>
  <c r="BS219" i="11"/>
  <c r="BM219" i="11"/>
  <c r="BW219" i="11"/>
  <c r="BD219" i="11"/>
  <c r="BN219" i="11"/>
  <c r="BX219" i="11"/>
  <c r="BE219" i="11"/>
  <c r="BO219" i="11"/>
  <c r="BZ219" i="11"/>
  <c r="BF219" i="11"/>
  <c r="BP219" i="11"/>
  <c r="BG219" i="11"/>
  <c r="BR219" i="11"/>
  <c r="BJ219" i="11"/>
  <c r="BU219" i="11"/>
  <c r="BH219" i="11"/>
  <c r="BT219" i="11"/>
  <c r="BL219" i="11"/>
  <c r="BV219" i="11"/>
  <c r="BH153" i="11"/>
  <c r="BP153" i="11"/>
  <c r="BX153" i="11"/>
  <c r="BI153" i="11"/>
  <c r="BQ153" i="11"/>
  <c r="BY153" i="11"/>
  <c r="BJ153" i="11"/>
  <c r="BR153" i="11"/>
  <c r="BZ153" i="11"/>
  <c r="BC153" i="11"/>
  <c r="BK153" i="11"/>
  <c r="BS153" i="11"/>
  <c r="BD153" i="11"/>
  <c r="BL153" i="11"/>
  <c r="BT153" i="11"/>
  <c r="BE153" i="11"/>
  <c r="BM153" i="11"/>
  <c r="BU153" i="11"/>
  <c r="BF153" i="11"/>
  <c r="BN153" i="11"/>
  <c r="BV153" i="11"/>
  <c r="BG153" i="11"/>
  <c r="BW153" i="11"/>
  <c r="BO153" i="11"/>
  <c r="BJ114" i="11"/>
  <c r="BR114" i="11"/>
  <c r="BZ114" i="11"/>
  <c r="BC114" i="11"/>
  <c r="BD114" i="11"/>
  <c r="BM114" i="11"/>
  <c r="BV114" i="11"/>
  <c r="BE114" i="11"/>
  <c r="BN114" i="11"/>
  <c r="BW114" i="11"/>
  <c r="BF114" i="11"/>
  <c r="BO114" i="11"/>
  <c r="BX114" i="11"/>
  <c r="BG114" i="11"/>
  <c r="BP114" i="11"/>
  <c r="BY114" i="11"/>
  <c r="BH114" i="11"/>
  <c r="BQ114" i="11"/>
  <c r="BI114" i="11"/>
  <c r="BS114" i="11"/>
  <c r="BK114" i="11"/>
  <c r="BT114" i="11"/>
  <c r="BL114" i="11"/>
  <c r="BU114" i="11"/>
  <c r="BC234" i="11"/>
  <c r="BK234" i="11"/>
  <c r="BS234" i="11"/>
  <c r="BD234" i="11"/>
  <c r="BL234" i="11"/>
  <c r="BT234" i="11"/>
  <c r="BE234" i="11"/>
  <c r="BM234" i="11"/>
  <c r="BU234" i="11"/>
  <c r="BF234" i="11"/>
  <c r="BN234" i="11"/>
  <c r="BV234" i="11"/>
  <c r="BG234" i="11"/>
  <c r="BO234" i="11"/>
  <c r="BW234" i="11"/>
  <c r="BI234" i="11"/>
  <c r="BQ234" i="11"/>
  <c r="BY234" i="11"/>
  <c r="BX234" i="11"/>
  <c r="BZ234" i="11"/>
  <c r="BH234" i="11"/>
  <c r="BP234" i="11"/>
  <c r="BJ234" i="11"/>
  <c r="BR234" i="11"/>
  <c r="BH161" i="11"/>
  <c r="BP161" i="11"/>
  <c r="BX161" i="11"/>
  <c r="BI161" i="11"/>
  <c r="BQ161" i="11"/>
  <c r="BY161" i="11"/>
  <c r="BJ161" i="11"/>
  <c r="BR161" i="11"/>
  <c r="BZ161" i="11"/>
  <c r="BC161" i="11"/>
  <c r="BK161" i="11"/>
  <c r="BS161" i="11"/>
  <c r="BD161" i="11"/>
  <c r="BL161" i="11"/>
  <c r="BT161" i="11"/>
  <c r="BE161" i="11"/>
  <c r="BM161" i="11"/>
  <c r="BU161" i="11"/>
  <c r="BF161" i="11"/>
  <c r="BN161" i="11"/>
  <c r="BV161" i="11"/>
  <c r="BG161" i="11"/>
  <c r="BW161" i="11"/>
  <c r="BO161" i="11"/>
  <c r="BH159" i="11"/>
  <c r="BP159" i="11"/>
  <c r="BX159" i="11"/>
  <c r="BI159" i="11"/>
  <c r="BQ159" i="11"/>
  <c r="BY159" i="11"/>
  <c r="BJ159" i="11"/>
  <c r="BR159" i="11"/>
  <c r="BZ159" i="11"/>
  <c r="BC159" i="11"/>
  <c r="BK159" i="11"/>
  <c r="BS159" i="11"/>
  <c r="BD159" i="11"/>
  <c r="BL159" i="11"/>
  <c r="BT159" i="11"/>
  <c r="BE159" i="11"/>
  <c r="BM159" i="11"/>
  <c r="BU159" i="11"/>
  <c r="BF159" i="11"/>
  <c r="BN159" i="11"/>
  <c r="BV159" i="11"/>
  <c r="BO159" i="11"/>
  <c r="BW159" i="11"/>
  <c r="BG159" i="11"/>
  <c r="BI216" i="11"/>
  <c r="BQ216" i="11"/>
  <c r="BY216" i="11"/>
  <c r="BC216" i="11"/>
  <c r="BK216" i="11"/>
  <c r="BS216" i="11"/>
  <c r="BJ216" i="11"/>
  <c r="BU216" i="11"/>
  <c r="BL216" i="11"/>
  <c r="BV216" i="11"/>
  <c r="BM216" i="11"/>
  <c r="BW216" i="11"/>
  <c r="BD216" i="11"/>
  <c r="BN216" i="11"/>
  <c r="BX216" i="11"/>
  <c r="BE216" i="11"/>
  <c r="BO216" i="11"/>
  <c r="BZ216" i="11"/>
  <c r="BG216" i="11"/>
  <c r="BR216" i="11"/>
  <c r="BP216" i="11"/>
  <c r="BT216" i="11"/>
  <c r="BF216" i="11"/>
  <c r="BH216" i="11"/>
  <c r="C12" i="2"/>
  <c r="D12" i="2" s="1"/>
  <c r="C8" i="2"/>
  <c r="D8" i="2" s="1"/>
  <c r="C9" i="2"/>
  <c r="D9" i="2" s="1"/>
  <c r="C14" i="2"/>
  <c r="D14" i="2" s="1"/>
  <c r="C13" i="2"/>
  <c r="D13" i="2" s="1"/>
  <c r="D56" i="17"/>
  <c r="E56" i="17" s="1"/>
  <c r="I56" i="17" s="1"/>
  <c r="D55" i="17"/>
  <c r="E55" i="17" s="1"/>
  <c r="I55" i="17" s="1"/>
  <c r="D54" i="17"/>
  <c r="E54" i="17" s="1"/>
  <c r="I54" i="17" s="1"/>
  <c r="D60" i="13"/>
  <c r="E60" i="13" s="1"/>
  <c r="D61" i="13"/>
  <c r="E61" i="13" s="1"/>
  <c r="D55" i="13"/>
  <c r="E55" i="13" s="1"/>
  <c r="D59" i="17"/>
  <c r="E59" i="17" s="1"/>
  <c r="I59" i="17" s="1"/>
  <c r="D56" i="13"/>
  <c r="E56" i="13" s="1"/>
  <c r="D54" i="13"/>
  <c r="E54" i="13" s="1"/>
  <c r="C6" i="2"/>
  <c r="D6" i="2" s="1"/>
  <c r="C7" i="2"/>
  <c r="D7" i="2" s="1"/>
  <c r="D57" i="13"/>
  <c r="E57" i="13" s="1"/>
  <c r="D61" i="17"/>
  <c r="E61" i="17" s="1"/>
  <c r="I61" i="17" s="1"/>
  <c r="D59" i="13"/>
  <c r="E59" i="13" s="1"/>
  <c r="D62" i="17"/>
  <c r="E62" i="17" s="1"/>
  <c r="I62" i="17" s="1"/>
  <c r="D57" i="17"/>
  <c r="E57" i="17" s="1"/>
  <c r="I57" i="17" s="1"/>
  <c r="P9" i="2" l="1"/>
  <c r="P8" i="2"/>
  <c r="P14" i="2"/>
  <c r="P12" i="2"/>
  <c r="P13" i="2"/>
  <c r="P7" i="2"/>
  <c r="P6" i="2"/>
  <c r="E14" i="2"/>
  <c r="H54" i="13"/>
  <c r="E13" i="2"/>
  <c r="H55" i="13"/>
  <c r="F61" i="13"/>
  <c r="H61" i="13"/>
  <c r="E8" i="2"/>
  <c r="F59" i="13"/>
  <c r="H59" i="13"/>
  <c r="F60" i="13"/>
  <c r="H60" i="13"/>
  <c r="E12" i="2"/>
  <c r="H57" i="17"/>
  <c r="J57" i="17" s="1"/>
  <c r="H61" i="17"/>
  <c r="J61" i="17" s="1"/>
  <c r="E7" i="2"/>
  <c r="H56" i="17"/>
  <c r="J56" i="17" s="1"/>
  <c r="H56" i="13"/>
  <c r="E9" i="2"/>
  <c r="H57" i="13"/>
  <c r="E6" i="2"/>
  <c r="F57" i="13"/>
  <c r="F56" i="13"/>
  <c r="F55" i="13"/>
  <c r="F54" i="13"/>
  <c r="F61" i="17"/>
  <c r="F56" i="17"/>
  <c r="F57" i="17"/>
  <c r="BH240" i="11"/>
  <c r="BP240" i="11"/>
  <c r="BX240" i="11"/>
  <c r="BR240" i="11"/>
  <c r="BZ240" i="11"/>
  <c r="BU240" i="11"/>
  <c r="BW240" i="11"/>
  <c r="BI240" i="11"/>
  <c r="BQ240" i="11"/>
  <c r="BY240" i="11"/>
  <c r="BJ240" i="11"/>
  <c r="BM240" i="11"/>
  <c r="BG240" i="11"/>
  <c r="BC240" i="11"/>
  <c r="BK240" i="11"/>
  <c r="BS240" i="11"/>
  <c r="BE240" i="11"/>
  <c r="BO240" i="11"/>
  <c r="BD240" i="11"/>
  <c r="BL240" i="11"/>
  <c r="BT240" i="11"/>
  <c r="BF240" i="11"/>
  <c r="BN240" i="11"/>
  <c r="BV240" i="11"/>
  <c r="BH241" i="11"/>
  <c r="BP241" i="11"/>
  <c r="BX241" i="11"/>
  <c r="BR241" i="11"/>
  <c r="BI241" i="11"/>
  <c r="BQ241" i="11"/>
  <c r="BY241" i="11"/>
  <c r="BJ241" i="11"/>
  <c r="BZ241" i="11"/>
  <c r="BU241" i="11"/>
  <c r="BW241" i="11"/>
  <c r="BG241" i="11"/>
  <c r="BC241" i="11"/>
  <c r="BK241" i="11"/>
  <c r="BS241" i="11"/>
  <c r="BE241" i="11"/>
  <c r="BM241" i="11"/>
  <c r="BD241" i="11"/>
  <c r="BL241" i="11"/>
  <c r="BT241" i="11"/>
  <c r="BF241" i="11"/>
  <c r="BN241" i="11"/>
  <c r="BV241" i="11"/>
  <c r="BO241" i="11"/>
  <c r="BH243" i="11"/>
  <c r="BP243" i="11"/>
  <c r="BX243" i="11"/>
  <c r="BJ243" i="11"/>
  <c r="BZ243" i="11"/>
  <c r="BG243" i="11"/>
  <c r="BI243" i="11"/>
  <c r="BQ243" i="11"/>
  <c r="BY243" i="11"/>
  <c r="BR243" i="11"/>
  <c r="BU243" i="11"/>
  <c r="BW243" i="11"/>
  <c r="BO243" i="11"/>
  <c r="BC243" i="11"/>
  <c r="BK243" i="11"/>
  <c r="BS243" i="11"/>
  <c r="BE243" i="11"/>
  <c r="BM243" i="11"/>
  <c r="BD243" i="11"/>
  <c r="BL243" i="11"/>
  <c r="BT243" i="11"/>
  <c r="BF243" i="11"/>
  <c r="BN243" i="11"/>
  <c r="BV243" i="11"/>
  <c r="BC242" i="11"/>
  <c r="BK242" i="11"/>
  <c r="BS242" i="11"/>
  <c r="BD242" i="11"/>
  <c r="BL242" i="11"/>
  <c r="BT242" i="11"/>
  <c r="BJ242" i="11"/>
  <c r="BE242" i="11"/>
  <c r="BM242" i="11"/>
  <c r="BU242" i="11"/>
  <c r="BZ242" i="11"/>
  <c r="BF242" i="11"/>
  <c r="BN242" i="11"/>
  <c r="BV242" i="11"/>
  <c r="BG242" i="11"/>
  <c r="BO242" i="11"/>
  <c r="BW242" i="11"/>
  <c r="BH242" i="11"/>
  <c r="BP242" i="11"/>
  <c r="BX242" i="11"/>
  <c r="BI242" i="11"/>
  <c r="BQ242" i="11"/>
  <c r="BY242" i="11"/>
  <c r="BR242" i="11"/>
  <c r="H54" i="17" l="1"/>
  <c r="J54" i="17" s="1"/>
  <c r="H59" i="17"/>
  <c r="J59" i="17" s="1"/>
  <c r="H55" i="17"/>
  <c r="J55" i="17" s="1"/>
  <c r="H62" i="17"/>
  <c r="J62" i="17" s="1"/>
  <c r="F62" i="17"/>
  <c r="F59" i="17"/>
  <c r="F55" i="17"/>
  <c r="F54" i="17"/>
  <c r="L34" i="3" l="1"/>
  <c r="C31" i="11" s="1"/>
  <c r="L29" i="3"/>
  <c r="C38" i="11" s="1"/>
  <c r="L8" i="3"/>
  <c r="C30" i="11" s="1"/>
  <c r="L19" i="3"/>
  <c r="C11" i="11" s="1"/>
  <c r="L55" i="3"/>
  <c r="C68" i="11" s="1"/>
  <c r="L68" i="3"/>
  <c r="L64" i="3"/>
  <c r="C58" i="11" s="1"/>
  <c r="L63" i="3"/>
  <c r="C57" i="11" s="1"/>
  <c r="L105" i="3"/>
  <c r="C94" i="11" s="1"/>
  <c r="L234" i="3"/>
  <c r="C89" i="11" s="1"/>
  <c r="L110" i="3"/>
  <c r="C98" i="11" s="1"/>
  <c r="L185" i="3"/>
  <c r="C88" i="11" s="1"/>
  <c r="L215" i="3"/>
  <c r="C170" i="11" s="1"/>
  <c r="L145" i="3"/>
  <c r="C95" i="11" s="1"/>
  <c r="L6" i="3"/>
  <c r="C41" i="11" s="1"/>
  <c r="L31" i="3"/>
  <c r="C39" i="11" s="1"/>
  <c r="L3" i="3"/>
  <c r="G17" i="14" s="1"/>
  <c r="L44" i="3"/>
  <c r="C25" i="11" s="1"/>
  <c r="L39" i="3"/>
  <c r="C5" i="11" s="1"/>
  <c r="L10" i="3"/>
  <c r="C15" i="11" s="1"/>
  <c r="L81" i="3"/>
  <c r="C67" i="11" s="1"/>
  <c r="L71" i="3"/>
  <c r="L65" i="3"/>
  <c r="C60" i="11" s="1"/>
  <c r="L74" i="3"/>
  <c r="C62" i="11" s="1"/>
  <c r="L137" i="3"/>
  <c r="C167" i="11" s="1"/>
  <c r="L195" i="3"/>
  <c r="C190" i="11" s="1"/>
  <c r="L238" i="3"/>
  <c r="C93" i="11" s="1"/>
  <c r="L168" i="3"/>
  <c r="C181" i="11" s="1"/>
  <c r="L122" i="3"/>
  <c r="C200" i="11" s="1"/>
  <c r="L188" i="3"/>
  <c r="C188" i="11" s="1"/>
  <c r="L197" i="3"/>
  <c r="C218" i="11" s="1"/>
  <c r="L186" i="3"/>
  <c r="C123" i="11" s="1"/>
  <c r="L132" i="3"/>
  <c r="C102" i="11" s="1"/>
  <c r="L97" i="3"/>
  <c r="C161" i="11" s="1"/>
  <c r="L130" i="3"/>
  <c r="C213" i="11" s="1"/>
  <c r="L189" i="3"/>
  <c r="C189" i="11" s="1"/>
  <c r="L187" i="3"/>
  <c r="C151" i="11" s="1"/>
  <c r="L239" i="3"/>
  <c r="C103" i="11" s="1"/>
  <c r="L190" i="3"/>
  <c r="C125" i="11" s="1"/>
  <c r="L136" i="3"/>
  <c r="C211" i="11" s="1"/>
  <c r="L116" i="3"/>
  <c r="C232" i="11" s="1"/>
  <c r="L140" i="3"/>
  <c r="C108" i="11" s="1"/>
  <c r="L128" i="3"/>
  <c r="C140" i="11" s="1"/>
  <c r="L207" i="3"/>
  <c r="C226" i="11" s="1"/>
  <c r="L33" i="3"/>
  <c r="C19" i="11" s="1"/>
  <c r="L79" i="3"/>
  <c r="L233" i="3"/>
  <c r="C136" i="11" s="1"/>
  <c r="L101" i="3"/>
  <c r="C87" i="11" s="1"/>
  <c r="L157" i="3"/>
  <c r="C113" i="11" s="1"/>
  <c r="L237" i="3"/>
  <c r="C139" i="11" s="1"/>
  <c r="L12" i="3"/>
  <c r="C9" i="11" s="1"/>
  <c r="L13" i="3"/>
  <c r="C33" i="11" s="1"/>
  <c r="L24" i="3"/>
  <c r="C32" i="11" s="1"/>
  <c r="L21" i="3"/>
  <c r="C35" i="11" s="1"/>
  <c r="L38" i="3"/>
  <c r="C18" i="11" s="1"/>
  <c r="L11" i="3"/>
  <c r="C10" i="11" s="1"/>
  <c r="L67" i="3"/>
  <c r="C59" i="11" s="1"/>
  <c r="L75" i="3"/>
  <c r="C73" i="11"/>
  <c r="L56" i="3"/>
  <c r="C51" i="11" s="1"/>
  <c r="L154" i="3"/>
  <c r="C176" i="11" s="1"/>
  <c r="L241" i="3"/>
  <c r="C199" i="11" s="1"/>
  <c r="L177" i="3"/>
  <c r="C184" i="11" s="1"/>
  <c r="L196" i="3"/>
  <c r="C115" i="11" s="1"/>
  <c r="L138" i="3"/>
  <c r="C107" i="11" s="1"/>
  <c r="L124" i="3"/>
  <c r="C100" i="11" s="1"/>
  <c r="L242" i="3"/>
  <c r="C224" i="11" s="1"/>
  <c r="L231" i="3"/>
  <c r="C124" i="11" s="1"/>
  <c r="L115" i="3"/>
  <c r="C206" i="11" s="1"/>
  <c r="L228" i="3"/>
  <c r="C230" i="11" s="1"/>
  <c r="L141" i="3"/>
  <c r="C146" i="11" s="1"/>
  <c r="L103" i="3"/>
  <c r="C84" i="11" s="1"/>
  <c r="L90" i="3"/>
  <c r="G15" i="14" s="1"/>
  <c r="L159" i="3"/>
  <c r="C147" i="11" s="1"/>
  <c r="L150" i="3"/>
  <c r="C112" i="11" s="1"/>
  <c r="L92" i="3"/>
  <c r="G18" i="14" s="1"/>
  <c r="L212" i="3"/>
  <c r="C171" i="11" s="1"/>
  <c r="L109" i="3"/>
  <c r="C96" i="11" s="1"/>
  <c r="L173" i="3"/>
  <c r="C119" i="11" s="1"/>
  <c r="L7" i="3"/>
  <c r="C22" i="11" s="1"/>
  <c r="L27" i="3"/>
  <c r="C21" i="11" s="1"/>
  <c r="L76" i="3"/>
  <c r="C77" i="11" s="1"/>
  <c r="L100" i="3"/>
  <c r="C175" i="11" s="1"/>
  <c r="L102" i="3"/>
  <c r="C217" i="11" s="1"/>
  <c r="L179" i="3"/>
  <c r="C158" i="11" s="1"/>
  <c r="L204" i="3"/>
  <c r="C192" i="11" s="1"/>
  <c r="L127" i="3"/>
  <c r="C120" i="11" s="1"/>
  <c r="L153" i="3"/>
  <c r="C97" i="11" s="1"/>
  <c r="L46" i="3"/>
  <c r="C45" i="11" s="1"/>
  <c r="L41" i="3"/>
  <c r="C23" i="11" s="1"/>
  <c r="L9" i="3"/>
  <c r="C8" i="11" s="1"/>
  <c r="L15" i="3"/>
  <c r="C14" i="11" s="1"/>
  <c r="L22" i="3"/>
  <c r="C28" i="11" s="1"/>
  <c r="L69" i="3"/>
  <c r="C55" i="11" s="1"/>
  <c r="L61" i="3"/>
  <c r="L73" i="3"/>
  <c r="C71" i="11" s="1"/>
  <c r="L60" i="3"/>
  <c r="C53" i="11" s="1"/>
  <c r="L151" i="3"/>
  <c r="C172" i="11" s="1"/>
  <c r="L113" i="3"/>
  <c r="C163" i="11" s="1"/>
  <c r="L223" i="3"/>
  <c r="C133" i="11" s="1"/>
  <c r="L131" i="3"/>
  <c r="C164" i="11" s="1"/>
  <c r="L230" i="3"/>
  <c r="C212" i="11" s="1"/>
  <c r="L205" i="3"/>
  <c r="C193" i="11" s="1"/>
  <c r="L96" i="3"/>
  <c r="C160" i="11" s="1"/>
  <c r="L125" i="3"/>
  <c r="C92" i="11" s="1"/>
  <c r="L91" i="3"/>
  <c r="G16" i="14" s="1"/>
  <c r="L174" i="3"/>
  <c r="C216" i="11" s="1"/>
  <c r="L107" i="3"/>
  <c r="C91" i="11" s="1"/>
  <c r="L235" i="3"/>
  <c r="C220" i="11" s="1"/>
  <c r="L111" i="3"/>
  <c r="C205" i="11" s="1"/>
  <c r="L200" i="3"/>
  <c r="C105" i="11" s="1"/>
  <c r="L240" i="3"/>
  <c r="C150" i="11" s="1"/>
  <c r="L120" i="3"/>
  <c r="C114" i="11" s="1"/>
  <c r="L99" i="3"/>
  <c r="C155" i="11" s="1"/>
  <c r="L104" i="3"/>
  <c r="C79" i="11" s="1"/>
  <c r="L220" i="3"/>
  <c r="C154" i="11" s="1"/>
  <c r="L161" i="3"/>
  <c r="C143" i="11" s="1"/>
  <c r="L28" i="3"/>
  <c r="C44" i="11" s="1"/>
  <c r="L58" i="3"/>
  <c r="C54" i="11" s="1"/>
  <c r="L172" i="3"/>
  <c r="C215" i="11" s="1"/>
  <c r="L142" i="3"/>
  <c r="C169" i="11" s="1"/>
  <c r="L133" i="3"/>
  <c r="C132" i="11" s="1"/>
  <c r="L148" i="3"/>
  <c r="C80" i="11" s="1"/>
  <c r="L203" i="3"/>
  <c r="C191" i="11" s="1"/>
  <c r="L32" i="3"/>
  <c r="C13" i="11" s="1"/>
  <c r="L4" i="3"/>
  <c r="C12" i="11" s="1"/>
  <c r="L40" i="3"/>
  <c r="C20" i="11" s="1"/>
  <c r="L20" i="3"/>
  <c r="C37" i="11" s="1"/>
  <c r="L37" i="3"/>
  <c r="C29" i="11" s="1"/>
  <c r="L72" i="3"/>
  <c r="L70" i="3"/>
  <c r="C61" i="11" s="1"/>
  <c r="L66" i="3"/>
  <c r="C70" i="11" s="1"/>
  <c r="L193" i="3"/>
  <c r="C126" i="11" s="1"/>
  <c r="L135" i="3"/>
  <c r="C174" i="11" s="1"/>
  <c r="L166" i="3"/>
  <c r="C179" i="11" s="1"/>
  <c r="L225" i="3"/>
  <c r="C219" i="11" s="1"/>
  <c r="L182" i="3"/>
  <c r="C187" i="11" s="1"/>
  <c r="L94" i="3"/>
  <c r="L226" i="3"/>
  <c r="C121" i="11" s="1"/>
  <c r="L146" i="3"/>
  <c r="C209" i="11" s="1"/>
  <c r="L164" i="3"/>
  <c r="C178" i="11" s="1"/>
  <c r="L191" i="3"/>
  <c r="C111" i="11" s="1"/>
  <c r="L219" i="3"/>
  <c r="C135" i="11" s="1"/>
  <c r="L169" i="3"/>
  <c r="C101" i="11" s="1"/>
  <c r="L214" i="3"/>
  <c r="C225" i="11" s="1"/>
  <c r="L160" i="3"/>
  <c r="C159" i="11" s="1"/>
  <c r="L184" i="3"/>
  <c r="C122" i="11" s="1"/>
  <c r="L192" i="3"/>
  <c r="C128" i="11" s="1"/>
  <c r="L162" i="3"/>
  <c r="C99" i="11" s="1"/>
  <c r="L119" i="3"/>
  <c r="C207" i="11" s="1"/>
  <c r="L134" i="3"/>
  <c r="C148" i="11" s="1"/>
  <c r="L126" i="3"/>
  <c r="C145" i="11" s="1"/>
  <c r="L216" i="3"/>
  <c r="C221" i="11" s="1"/>
  <c r="L251" i="3"/>
  <c r="C233" i="11" s="1"/>
  <c r="L36" i="3"/>
  <c r="C47" i="11" s="1"/>
  <c r="L62" i="3"/>
  <c r="C63" i="11" s="1"/>
  <c r="L152" i="3"/>
  <c r="C109" i="11" s="1"/>
  <c r="L178" i="3"/>
  <c r="C141" i="11" s="1"/>
  <c r="L176" i="3"/>
  <c r="C104" i="11" s="1"/>
  <c r="L211" i="3"/>
  <c r="C222" i="11" s="1"/>
  <c r="L213" i="3"/>
  <c r="C204" i="11" s="1"/>
  <c r="L17" i="3"/>
  <c r="C46" i="11" s="1"/>
  <c r="L25" i="3"/>
  <c r="C16" i="11" s="1"/>
  <c r="L42" i="3"/>
  <c r="C27" i="11" s="1"/>
  <c r="L16" i="3"/>
  <c r="C42" i="11" s="1"/>
  <c r="L5" i="3"/>
  <c r="C6" i="11" s="1"/>
  <c r="L77" i="3"/>
  <c r="L82" i="3"/>
  <c r="L222" i="3"/>
  <c r="C197" i="11" s="1"/>
  <c r="L163" i="3"/>
  <c r="C116" i="11" s="1"/>
  <c r="L123" i="3"/>
  <c r="C183" i="11" s="1"/>
  <c r="L218" i="3"/>
  <c r="C195" i="11" s="1"/>
  <c r="L117" i="3"/>
  <c r="C202" i="11" s="1"/>
  <c r="L118" i="3"/>
  <c r="C165" i="11" s="1"/>
  <c r="L167" i="3"/>
  <c r="C180" i="11" s="1"/>
  <c r="L155" i="3"/>
  <c r="C177" i="11" s="1"/>
  <c r="L129" i="3"/>
  <c r="C210" i="11" s="1"/>
  <c r="L236" i="3"/>
  <c r="C137" i="11" s="1"/>
  <c r="L158" i="3"/>
  <c r="C153" i="11" s="1"/>
  <c r="L93" i="3"/>
  <c r="G19" i="14" s="1"/>
  <c r="L144" i="3"/>
  <c r="C110" i="11" s="1"/>
  <c r="L227" i="3"/>
  <c r="C203" i="11" s="1"/>
  <c r="L143" i="3"/>
  <c r="C231" i="11" s="1"/>
  <c r="L165" i="3"/>
  <c r="C149" i="11" s="1"/>
  <c r="L199" i="3"/>
  <c r="C157" i="11" s="1"/>
  <c r="L98" i="3"/>
  <c r="C227" i="11" s="1"/>
  <c r="L149" i="3"/>
  <c r="C118" i="11" s="1"/>
  <c r="L26" i="3"/>
  <c r="C17" i="11" s="1"/>
  <c r="L180" i="3"/>
  <c r="C186" i="11" s="1"/>
  <c r="L209" i="3"/>
  <c r="C185" i="11" s="1"/>
  <c r="L147" i="3"/>
  <c r="C138" i="11" s="1"/>
  <c r="L210" i="3"/>
  <c r="C131" i="11" s="1"/>
  <c r="L108" i="3"/>
  <c r="C130" i="11" s="1"/>
  <c r="L198" i="3"/>
  <c r="C127" i="11" s="1"/>
  <c r="L208" i="3"/>
  <c r="C152" i="11" s="1"/>
  <c r="L30" i="3"/>
  <c r="C36" i="11" s="1"/>
  <c r="L23" i="3"/>
  <c r="C7" i="11" s="1"/>
  <c r="L43" i="3"/>
  <c r="C40" i="11" s="1"/>
  <c r="L35" i="3"/>
  <c r="C24" i="11" s="1"/>
  <c r="L59" i="3"/>
  <c r="C52" i="11" s="1"/>
  <c r="L78" i="3"/>
  <c r="C74" i="11" s="1"/>
  <c r="L54" i="3"/>
  <c r="C50" i="11" s="1"/>
  <c r="L57" i="3"/>
  <c r="C56" i="11" s="1"/>
  <c r="L139" i="3"/>
  <c r="C168" i="11" s="1"/>
  <c r="L181" i="3"/>
  <c r="C198" i="11" s="1"/>
  <c r="L206" i="3"/>
  <c r="C173" i="11" s="1"/>
  <c r="L194" i="3"/>
  <c r="C142" i="11" s="1"/>
  <c r="L217" i="3"/>
  <c r="C194" i="11" s="1"/>
  <c r="L106" i="3"/>
  <c r="C162" i="11" s="1"/>
  <c r="L156" i="3"/>
  <c r="C214" i="11" s="1"/>
  <c r="L121" i="3"/>
  <c r="C166" i="11" s="1"/>
  <c r="L202" i="3"/>
  <c r="C106" i="11" s="1"/>
  <c r="L95" i="3"/>
  <c r="C86" i="11" s="1"/>
  <c r="L171" i="3"/>
  <c r="C117" i="11" s="1"/>
  <c r="L183" i="3"/>
  <c r="C90" i="11" s="1"/>
  <c r="L170" i="3"/>
  <c r="C229" i="11" s="1"/>
  <c r="L229" i="3"/>
  <c r="C201" i="11" s="1"/>
  <c r="L224" i="3"/>
  <c r="C78" i="11" s="1"/>
  <c r="L114" i="3"/>
  <c r="C81" i="11" s="1"/>
  <c r="L14" i="3"/>
  <c r="C43" i="11" s="1"/>
  <c r="L112" i="3"/>
  <c r="C208" i="11" s="1"/>
  <c r="L175" i="3"/>
  <c r="C182" i="11" s="1"/>
  <c r="L89" i="3"/>
  <c r="G14" i="14" s="1"/>
  <c r="L232" i="3"/>
  <c r="C223" i="11" s="1"/>
  <c r="L201" i="3"/>
  <c r="C228" i="11" s="1"/>
  <c r="L88" i="3"/>
  <c r="G13" i="14" s="1"/>
  <c r="AZ191" i="11" l="1"/>
  <c r="AH191" i="11"/>
  <c r="AY191" i="11"/>
  <c r="AX191" i="11"/>
  <c r="AI191" i="11"/>
  <c r="AT191" i="11"/>
  <c r="BA191" i="11"/>
  <c r="AG191" i="11"/>
  <c r="AJ191" i="11"/>
  <c r="AL191" i="11"/>
  <c r="AS191" i="11"/>
  <c r="AR191" i="11"/>
  <c r="AU191" i="11"/>
  <c r="AD191" i="11"/>
  <c r="AK191" i="11"/>
  <c r="AW191" i="11"/>
  <c r="AM191" i="11"/>
  <c r="AV191" i="11"/>
  <c r="AQ191" i="11"/>
  <c r="AO191" i="11"/>
  <c r="AE191" i="11"/>
  <c r="AN191" i="11"/>
  <c r="AP191" i="11"/>
  <c r="AF191" i="11"/>
  <c r="AH184" i="11"/>
  <c r="AL184" i="11"/>
  <c r="AU184" i="11"/>
  <c r="AR184" i="11"/>
  <c r="AI184" i="11"/>
  <c r="AD184" i="11"/>
  <c r="AE184" i="11"/>
  <c r="BA184" i="11"/>
  <c r="AM184" i="11"/>
  <c r="AZ184" i="11"/>
  <c r="AK184" i="11"/>
  <c r="AJ184" i="11"/>
  <c r="AW184" i="11"/>
  <c r="AV184" i="11"/>
  <c r="AO184" i="11"/>
  <c r="AN184" i="11"/>
  <c r="AF184" i="11"/>
  <c r="AG184" i="11"/>
  <c r="AQ184" i="11"/>
  <c r="AX184" i="11"/>
  <c r="AP184" i="11"/>
  <c r="AY184" i="11"/>
  <c r="AT184" i="11"/>
  <c r="AS184" i="11"/>
  <c r="AI109" i="11"/>
  <c r="AT109" i="11"/>
  <c r="AU109" i="11"/>
  <c r="AL109" i="11"/>
  <c r="AD109" i="11"/>
  <c r="AW109" i="11"/>
  <c r="BA109" i="11"/>
  <c r="AE109" i="11"/>
  <c r="AR109" i="11"/>
  <c r="AV109" i="11"/>
  <c r="AM109" i="11"/>
  <c r="AN109" i="11"/>
  <c r="AQ109" i="11"/>
  <c r="AX109" i="11"/>
  <c r="AO109" i="11"/>
  <c r="AF109" i="11"/>
  <c r="AG109" i="11"/>
  <c r="AY109" i="11"/>
  <c r="AH109" i="11"/>
  <c r="AP109" i="11"/>
  <c r="AK109" i="11"/>
  <c r="AZ109" i="11"/>
  <c r="AJ109" i="11"/>
  <c r="AS109" i="11"/>
  <c r="C85" i="11"/>
  <c r="AZ85" i="11" s="1"/>
  <c r="G20" i="14"/>
  <c r="G55" i="13"/>
  <c r="F7" i="2"/>
  <c r="G55" i="17"/>
  <c r="G61" i="17"/>
  <c r="G61" i="13"/>
  <c r="F13" i="2"/>
  <c r="G60" i="17"/>
  <c r="G60" i="13"/>
  <c r="F12" i="2"/>
  <c r="F11" i="2"/>
  <c r="G59" i="13"/>
  <c r="G59" i="17"/>
  <c r="G10" i="14"/>
  <c r="F10" i="2"/>
  <c r="G58" i="17"/>
  <c r="G58" i="13"/>
  <c r="G54" i="13"/>
  <c r="F6" i="2"/>
  <c r="G54" i="17"/>
  <c r="G62" i="13"/>
  <c r="F14" i="2"/>
  <c r="G62" i="17"/>
  <c r="F9" i="2"/>
  <c r="G57" i="13"/>
  <c r="G57" i="17"/>
  <c r="F8" i="2"/>
  <c r="G56" i="17"/>
  <c r="G56" i="13"/>
  <c r="C65" i="11"/>
  <c r="AG65" i="11" s="1"/>
  <c r="C72" i="11"/>
  <c r="AX72" i="11" s="1"/>
  <c r="H12" i="2" s="1"/>
  <c r="C76" i="11"/>
  <c r="C48" i="11"/>
  <c r="AO48" i="11" s="1"/>
  <c r="C49" i="11"/>
  <c r="AO49" i="11" s="1"/>
  <c r="C64" i="11"/>
  <c r="AU64" i="11" s="1"/>
  <c r="C69" i="11"/>
  <c r="BA69" i="11" s="1"/>
  <c r="C75" i="11"/>
  <c r="AU75" i="11" s="1"/>
  <c r="L253" i="3"/>
  <c r="C239" i="11" s="1"/>
  <c r="AD131" i="11"/>
  <c r="AL131" i="11"/>
  <c r="AG131" i="11"/>
  <c r="AH131" i="11"/>
  <c r="AT131" i="11"/>
  <c r="AO131" i="11"/>
  <c r="AJ131" i="11"/>
  <c r="AE131" i="11"/>
  <c r="AW131" i="11"/>
  <c r="AP131" i="11"/>
  <c r="AM131" i="11"/>
  <c r="AI131" i="11"/>
  <c r="AR131" i="11"/>
  <c r="AU131" i="11"/>
  <c r="AQ131" i="11"/>
  <c r="AK131" i="11"/>
  <c r="AF131" i="11"/>
  <c r="AY131" i="11"/>
  <c r="AS131" i="11"/>
  <c r="AN131" i="11"/>
  <c r="AX131" i="11"/>
  <c r="BA131" i="11"/>
  <c r="AV131" i="11"/>
  <c r="AZ131" i="11"/>
  <c r="AD137" i="11"/>
  <c r="AS137" i="11"/>
  <c r="AO137" i="11"/>
  <c r="AI137" i="11"/>
  <c r="BA137" i="11"/>
  <c r="AW137" i="11"/>
  <c r="AQ137" i="11"/>
  <c r="AL137" i="11"/>
  <c r="AN137" i="11"/>
  <c r="AY137" i="11"/>
  <c r="AT137" i="11"/>
  <c r="AP137" i="11"/>
  <c r="AJ137" i="11"/>
  <c r="AE137" i="11"/>
  <c r="AV137" i="11"/>
  <c r="AR137" i="11"/>
  <c r="AM137" i="11"/>
  <c r="AX137" i="11"/>
  <c r="AZ137" i="11"/>
  <c r="AU137" i="11"/>
  <c r="AF137" i="11"/>
  <c r="AK137" i="11"/>
  <c r="AG137" i="11"/>
  <c r="AH137" i="11"/>
  <c r="AD204" i="11"/>
  <c r="AR204" i="11"/>
  <c r="AM204" i="11"/>
  <c r="AF204" i="11"/>
  <c r="AZ204" i="11"/>
  <c r="AU204" i="11"/>
  <c r="AV204" i="11"/>
  <c r="AK204" i="11"/>
  <c r="AI204" i="11"/>
  <c r="AG204" i="11"/>
  <c r="AS204" i="11"/>
  <c r="AY204" i="11"/>
  <c r="AW204" i="11"/>
  <c r="BA204" i="11"/>
  <c r="AN204" i="11"/>
  <c r="AH204" i="11"/>
  <c r="AL204" i="11"/>
  <c r="AO204" i="11"/>
  <c r="AX204" i="11"/>
  <c r="AT204" i="11"/>
  <c r="AP204" i="11"/>
  <c r="AJ204" i="11"/>
  <c r="AE204" i="11"/>
  <c r="AQ204" i="11"/>
  <c r="AE85" i="11"/>
  <c r="AW85" i="11"/>
  <c r="AM85" i="11"/>
  <c r="AJ85" i="11"/>
  <c r="AP85" i="11"/>
  <c r="AK85" i="11"/>
  <c r="AF85" i="11"/>
  <c r="AS85" i="11"/>
  <c r="AI85" i="11"/>
  <c r="AV85" i="11"/>
  <c r="AQ85" i="11"/>
  <c r="AL85" i="11"/>
  <c r="AY85" i="11"/>
  <c r="AO85" i="11"/>
  <c r="AX61" i="11"/>
  <c r="AS61" i="11"/>
  <c r="AF61" i="11"/>
  <c r="AI61" i="11"/>
  <c r="BA61" i="11"/>
  <c r="AN61" i="11"/>
  <c r="AQ61" i="11"/>
  <c r="AR61" i="11"/>
  <c r="AV61" i="11"/>
  <c r="AG61" i="11"/>
  <c r="AZ61" i="11"/>
  <c r="AO61" i="11"/>
  <c r="AK61" i="11"/>
  <c r="AW61" i="11"/>
  <c r="AL61" i="11"/>
  <c r="AH61" i="11"/>
  <c r="AT61" i="11"/>
  <c r="AP61" i="11"/>
  <c r="AE61" i="11"/>
  <c r="AY61" i="11"/>
  <c r="AM61" i="11"/>
  <c r="AJ61" i="11"/>
  <c r="AU61" i="11"/>
  <c r="AE12" i="11"/>
  <c r="AW12" i="11"/>
  <c r="AH12" i="11"/>
  <c r="AM12" i="11"/>
  <c r="AJ12" i="11"/>
  <c r="AX12" i="11"/>
  <c r="AU12" i="11"/>
  <c r="AZ12" i="11"/>
  <c r="AI12" i="11"/>
  <c r="AF12" i="11"/>
  <c r="AK12" i="11"/>
  <c r="AS12" i="11"/>
  <c r="AN12" i="11"/>
  <c r="BA12" i="11"/>
  <c r="AY12" i="11"/>
  <c r="AL12" i="11"/>
  <c r="AG12" i="11"/>
  <c r="AQ12" i="11"/>
  <c r="AT12" i="11"/>
  <c r="AO12" i="11"/>
  <c r="AR12" i="11"/>
  <c r="AV12" i="11"/>
  <c r="AP12" i="11"/>
  <c r="AN44" i="11"/>
  <c r="AJ44" i="11"/>
  <c r="BA44" i="11"/>
  <c r="AV44" i="11"/>
  <c r="AR44" i="11"/>
  <c r="AL44" i="11"/>
  <c r="AG44" i="11"/>
  <c r="AZ44" i="11"/>
  <c r="AT44" i="11"/>
  <c r="AO44" i="11"/>
  <c r="AI44" i="11"/>
  <c r="AE44" i="11"/>
  <c r="AW44" i="11"/>
  <c r="AK44" i="11"/>
  <c r="AU44" i="11"/>
  <c r="AP44" i="11"/>
  <c r="AS44" i="11"/>
  <c r="AF44" i="11"/>
  <c r="AX44" i="11"/>
  <c r="AY44" i="11"/>
  <c r="AM44" i="11"/>
  <c r="AH44" i="11"/>
  <c r="AQ44" i="11"/>
  <c r="AR92" i="11"/>
  <c r="AM92" i="11"/>
  <c r="AQ92" i="11"/>
  <c r="AZ92" i="11"/>
  <c r="AU92" i="11"/>
  <c r="AG92" i="11"/>
  <c r="AK92" i="11"/>
  <c r="AF92" i="11"/>
  <c r="AY92" i="11"/>
  <c r="AS92" i="11"/>
  <c r="AN92" i="11"/>
  <c r="AH92" i="11"/>
  <c r="BA92" i="11"/>
  <c r="AV92" i="11"/>
  <c r="AW92" i="11"/>
  <c r="AL92" i="11"/>
  <c r="AI92" i="11"/>
  <c r="AX92" i="11"/>
  <c r="AT92" i="11"/>
  <c r="AO92" i="11"/>
  <c r="AJ92" i="11"/>
  <c r="AE92" i="11"/>
  <c r="AP92" i="11"/>
  <c r="AX8" i="11"/>
  <c r="AS8" i="11"/>
  <c r="AN8" i="11"/>
  <c r="AI8" i="11"/>
  <c r="BA8" i="11"/>
  <c r="AT8" i="11"/>
  <c r="AQ8" i="11"/>
  <c r="AF8" i="11"/>
  <c r="AE8" i="11"/>
  <c r="AY8" i="11"/>
  <c r="AV8" i="11"/>
  <c r="AO8" i="11"/>
  <c r="AJ8" i="11"/>
  <c r="AG8" i="11"/>
  <c r="AU8" i="11"/>
  <c r="AR8" i="11"/>
  <c r="AW8" i="11"/>
  <c r="AH8" i="11"/>
  <c r="AZ8" i="11"/>
  <c r="AL8" i="11"/>
  <c r="AP8" i="11"/>
  <c r="AK8" i="11"/>
  <c r="AM8" i="11"/>
  <c r="C144" i="11"/>
  <c r="AF86" i="11"/>
  <c r="AX86" i="11"/>
  <c r="AS86" i="11"/>
  <c r="AI86" i="11"/>
  <c r="AN86" i="11"/>
  <c r="BA86" i="11"/>
  <c r="AG86" i="11"/>
  <c r="AY86" i="11"/>
  <c r="AE86" i="11"/>
  <c r="AV86" i="11"/>
  <c r="AQ86" i="11"/>
  <c r="AL86" i="11"/>
  <c r="AR86" i="11"/>
  <c r="AT86" i="11"/>
  <c r="AO86" i="11"/>
  <c r="AJ86" i="11"/>
  <c r="AW86" i="11"/>
  <c r="AM86" i="11"/>
  <c r="AH86" i="11"/>
  <c r="AZ86" i="11"/>
  <c r="AP86" i="11"/>
  <c r="AU86" i="11"/>
  <c r="AK86" i="11"/>
  <c r="AP142" i="11"/>
  <c r="AL142" i="11"/>
  <c r="AF142" i="11"/>
  <c r="AX142" i="11"/>
  <c r="AT142" i="11"/>
  <c r="AD142" i="11"/>
  <c r="AN142" i="11"/>
  <c r="AI142" i="11"/>
  <c r="BA142" i="11"/>
  <c r="AV142" i="11"/>
  <c r="AQ142" i="11"/>
  <c r="AE142" i="11"/>
  <c r="AG142" i="11"/>
  <c r="AY142" i="11"/>
  <c r="AK142" i="11"/>
  <c r="AO142" i="11"/>
  <c r="AJ142" i="11"/>
  <c r="AM142" i="11"/>
  <c r="AW142" i="11"/>
  <c r="AR142" i="11"/>
  <c r="AS142" i="11"/>
  <c r="AH142" i="11"/>
  <c r="AZ142" i="11"/>
  <c r="AU142" i="11"/>
  <c r="AO56" i="11"/>
  <c r="AN56" i="11"/>
  <c r="AR56" i="11"/>
  <c r="AW56" i="11"/>
  <c r="AY56" i="11"/>
  <c r="AI56" i="11"/>
  <c r="AJ56" i="11"/>
  <c r="AE56" i="11"/>
  <c r="AT56" i="11"/>
  <c r="AU56" i="11"/>
  <c r="AP56" i="11"/>
  <c r="AK56" i="11"/>
  <c r="AL56" i="11"/>
  <c r="AZ56" i="11"/>
  <c r="BA56" i="11"/>
  <c r="AM56" i="11"/>
  <c r="AQ56" i="11"/>
  <c r="AG56" i="11"/>
  <c r="AX56" i="11"/>
  <c r="AH56" i="11"/>
  <c r="AV56" i="11"/>
  <c r="AF56" i="11"/>
  <c r="AS56" i="11"/>
  <c r="AD185" i="11"/>
  <c r="AU185" i="11"/>
  <c r="AP185" i="11"/>
  <c r="AZ185" i="11"/>
  <c r="AF185" i="11"/>
  <c r="AX185" i="11"/>
  <c r="BA185" i="11"/>
  <c r="AN185" i="11"/>
  <c r="AI185" i="11"/>
  <c r="AJ185" i="11"/>
  <c r="AV185" i="11"/>
  <c r="AQ185" i="11"/>
  <c r="AK185" i="11"/>
  <c r="AG185" i="11"/>
  <c r="AY185" i="11"/>
  <c r="AL185" i="11"/>
  <c r="AO185" i="11"/>
  <c r="AR185" i="11"/>
  <c r="AE185" i="11"/>
  <c r="AW185" i="11"/>
  <c r="AS185" i="11"/>
  <c r="AM185" i="11"/>
  <c r="AH185" i="11"/>
  <c r="AT185" i="11"/>
  <c r="AD149" i="11"/>
  <c r="AG149" i="11"/>
  <c r="AY149" i="11"/>
  <c r="AM149" i="11"/>
  <c r="AO149" i="11"/>
  <c r="AJ149" i="11"/>
  <c r="AS149" i="11"/>
  <c r="AW149" i="11"/>
  <c r="AR149" i="11"/>
  <c r="AU149" i="11"/>
  <c r="AH149" i="11"/>
  <c r="AZ149" i="11"/>
  <c r="BA149" i="11"/>
  <c r="AP149" i="11"/>
  <c r="AL149" i="11"/>
  <c r="AN149" i="11"/>
  <c r="AI149" i="11"/>
  <c r="AE149" i="11"/>
  <c r="AV149" i="11"/>
  <c r="AQ149" i="11"/>
  <c r="AK149" i="11"/>
  <c r="AF149" i="11"/>
  <c r="AX149" i="11"/>
  <c r="AT149" i="11"/>
  <c r="AD177" i="11"/>
  <c r="AS177" i="11"/>
  <c r="AR177" i="11"/>
  <c r="AX177" i="11"/>
  <c r="AM177" i="11"/>
  <c r="AW177" i="11"/>
  <c r="AV177" i="11"/>
  <c r="AF177" i="11"/>
  <c r="AE177" i="11"/>
  <c r="AK177" i="11"/>
  <c r="AQ177" i="11"/>
  <c r="AJ177" i="11"/>
  <c r="BA177" i="11"/>
  <c r="AO177" i="11"/>
  <c r="AN177" i="11"/>
  <c r="AP177" i="11"/>
  <c r="AT177" i="11"/>
  <c r="AU177" i="11"/>
  <c r="AL177" i="11"/>
  <c r="AY177" i="11"/>
  <c r="AH177" i="11"/>
  <c r="AG177" i="11"/>
  <c r="AZ177" i="11"/>
  <c r="AI177" i="11"/>
  <c r="AD197" i="11"/>
  <c r="AE197" i="11"/>
  <c r="AO197" i="11"/>
  <c r="AI197" i="11"/>
  <c r="AM197" i="11"/>
  <c r="AP197" i="11"/>
  <c r="AY197" i="11"/>
  <c r="AU197" i="11"/>
  <c r="AQ197" i="11"/>
  <c r="AK197" i="11"/>
  <c r="AF197" i="11"/>
  <c r="AR197" i="11"/>
  <c r="AS197" i="11"/>
  <c r="AN197" i="11"/>
  <c r="AG197" i="11"/>
  <c r="AL197" i="11"/>
  <c r="AJ197" i="11"/>
  <c r="AH197" i="11"/>
  <c r="AT197" i="11"/>
  <c r="AZ197" i="11"/>
  <c r="AX197" i="11"/>
  <c r="BA197" i="11"/>
  <c r="AV197" i="11"/>
  <c r="AW197" i="11"/>
  <c r="AD104" i="11"/>
  <c r="AE104" i="11"/>
  <c r="AY104" i="11"/>
  <c r="AW104" i="11"/>
  <c r="AM104" i="11"/>
  <c r="AJ104" i="11"/>
  <c r="AX104" i="11"/>
  <c r="AU104" i="11"/>
  <c r="AR104" i="11"/>
  <c r="AK104" i="11"/>
  <c r="AF104" i="11"/>
  <c r="AZ104" i="11"/>
  <c r="BA104" i="11"/>
  <c r="AV104" i="11"/>
  <c r="AH104" i="11"/>
  <c r="AL104" i="11"/>
  <c r="AI104" i="11"/>
  <c r="AO104" i="11"/>
  <c r="AS104" i="11"/>
  <c r="AT104" i="11"/>
  <c r="AN104" i="11"/>
  <c r="AQ104" i="11"/>
  <c r="AG104" i="11"/>
  <c r="AP104" i="11"/>
  <c r="AD145" i="11"/>
  <c r="AW145" i="11"/>
  <c r="AF145" i="11"/>
  <c r="AZ145" i="11"/>
  <c r="AV145" i="11"/>
  <c r="AS145" i="11"/>
  <c r="AK145" i="11"/>
  <c r="AG145" i="11"/>
  <c r="AX145" i="11"/>
  <c r="AP145" i="11"/>
  <c r="AM145" i="11"/>
  <c r="AE145" i="11"/>
  <c r="AT145" i="11"/>
  <c r="AR145" i="11"/>
  <c r="AJ145" i="11"/>
  <c r="BA145" i="11"/>
  <c r="AY145" i="11"/>
  <c r="AH145" i="11"/>
  <c r="AI145" i="11"/>
  <c r="AO145" i="11"/>
  <c r="AN145" i="11"/>
  <c r="AU145" i="11"/>
  <c r="AQ145" i="11"/>
  <c r="AL145" i="11"/>
  <c r="AT101" i="11"/>
  <c r="AH101" i="11"/>
  <c r="AO101" i="11"/>
  <c r="AL101" i="11"/>
  <c r="AQ101" i="11"/>
  <c r="AD101" i="11"/>
  <c r="AK101" i="11"/>
  <c r="AU101" i="11"/>
  <c r="AZ101" i="11"/>
  <c r="AS101" i="11"/>
  <c r="AM101" i="11"/>
  <c r="AW101" i="11"/>
  <c r="BA101" i="11"/>
  <c r="AV101" i="11"/>
  <c r="AX101" i="11"/>
  <c r="AI101" i="11"/>
  <c r="AG101" i="11"/>
  <c r="AE101" i="11"/>
  <c r="AR101" i="11"/>
  <c r="AP101" i="11"/>
  <c r="AF101" i="11"/>
  <c r="AJ101" i="11"/>
  <c r="AY101" i="11"/>
  <c r="AN101" i="11"/>
  <c r="AD219" i="11"/>
  <c r="AL219" i="11"/>
  <c r="AG219" i="11"/>
  <c r="AI219" i="11"/>
  <c r="AT219" i="11"/>
  <c r="AO219" i="11"/>
  <c r="AJ219" i="11"/>
  <c r="AE219" i="11"/>
  <c r="AW219" i="11"/>
  <c r="AR219" i="11"/>
  <c r="AM219" i="11"/>
  <c r="AH219" i="11"/>
  <c r="AZ219" i="11"/>
  <c r="AU219" i="11"/>
  <c r="AP219" i="11"/>
  <c r="AK219" i="11"/>
  <c r="AF219" i="11"/>
  <c r="AX219" i="11"/>
  <c r="AS219" i="11"/>
  <c r="AN219" i="11"/>
  <c r="AQ219" i="11"/>
  <c r="BA219" i="11"/>
  <c r="AV219" i="11"/>
  <c r="AY219" i="11"/>
  <c r="AF72" i="11"/>
  <c r="AD193" i="11"/>
  <c r="AN193" i="11"/>
  <c r="AI193" i="11"/>
  <c r="AU193" i="11"/>
  <c r="AV193" i="11"/>
  <c r="AQ193" i="11"/>
  <c r="AJ193" i="11"/>
  <c r="AG193" i="11"/>
  <c r="AY193" i="11"/>
  <c r="AZ193" i="11"/>
  <c r="AO193" i="11"/>
  <c r="AM193" i="11"/>
  <c r="AK193" i="11"/>
  <c r="AW193" i="11"/>
  <c r="AR193" i="11"/>
  <c r="BA193" i="11"/>
  <c r="AH193" i="11"/>
  <c r="AS193" i="11"/>
  <c r="AL193" i="11"/>
  <c r="AP193" i="11"/>
  <c r="AT193" i="11"/>
  <c r="AF193" i="11"/>
  <c r="AX193" i="11"/>
  <c r="AE193" i="11"/>
  <c r="AK71" i="11"/>
  <c r="AF71" i="11"/>
  <c r="AX71" i="11"/>
  <c r="AS71" i="11"/>
  <c r="AN71" i="11"/>
  <c r="AI71" i="11"/>
  <c r="BA71" i="11"/>
  <c r="AV71" i="11"/>
  <c r="AQ71" i="11"/>
  <c r="AL71" i="11"/>
  <c r="AG71" i="11"/>
  <c r="AY71" i="11"/>
  <c r="AT71" i="11"/>
  <c r="AO71" i="11"/>
  <c r="AR71" i="11"/>
  <c r="AE71" i="11"/>
  <c r="AW71" i="11"/>
  <c r="AZ71" i="11"/>
  <c r="AM71" i="11"/>
  <c r="AH71" i="11"/>
  <c r="AJ71" i="11"/>
  <c r="AU71" i="11"/>
  <c r="AP71" i="11"/>
  <c r="AH23" i="11"/>
  <c r="AQ23" i="11"/>
  <c r="AU23" i="11"/>
  <c r="AV23" i="11"/>
  <c r="AL23" i="11"/>
  <c r="AY23" i="11"/>
  <c r="AN23" i="11"/>
  <c r="AI23" i="11"/>
  <c r="AR23" i="11"/>
  <c r="AM23" i="11"/>
  <c r="AP23" i="11"/>
  <c r="AG23" i="11"/>
  <c r="AS23" i="11"/>
  <c r="AE23" i="11"/>
  <c r="AO23" i="11"/>
  <c r="AK23" i="11"/>
  <c r="AZ23" i="11"/>
  <c r="AT23" i="11"/>
  <c r="AJ23" i="11"/>
  <c r="AX23" i="11"/>
  <c r="AW23" i="11"/>
  <c r="BA23" i="11"/>
  <c r="AF23" i="11"/>
  <c r="AD175" i="11"/>
  <c r="AZ175" i="11"/>
  <c r="AU175" i="11"/>
  <c r="AI175" i="11"/>
  <c r="AK175" i="11"/>
  <c r="AF175" i="11"/>
  <c r="AO175" i="11"/>
  <c r="AS175" i="11"/>
  <c r="AN175" i="11"/>
  <c r="AQ175" i="11"/>
  <c r="BA175" i="11"/>
  <c r="AV175" i="11"/>
  <c r="AW175" i="11"/>
  <c r="AL175" i="11"/>
  <c r="AH175" i="11"/>
  <c r="AY175" i="11"/>
  <c r="AT175" i="11"/>
  <c r="AP175" i="11"/>
  <c r="AJ175" i="11"/>
  <c r="AE175" i="11"/>
  <c r="AX175" i="11"/>
  <c r="AR175" i="11"/>
  <c r="AM175" i="11"/>
  <c r="AG175" i="11"/>
  <c r="AS96" i="11"/>
  <c r="AN96" i="11"/>
  <c r="AT96" i="11"/>
  <c r="AL96" i="11"/>
  <c r="AW96" i="11"/>
  <c r="AO96" i="11"/>
  <c r="AF96" i="11"/>
  <c r="AI96" i="11"/>
  <c r="AP96" i="11"/>
  <c r="AZ96" i="11"/>
  <c r="AK96" i="11"/>
  <c r="AV96" i="11"/>
  <c r="AH96" i="11"/>
  <c r="AU96" i="11"/>
  <c r="BA96" i="11"/>
  <c r="AX96" i="11"/>
  <c r="AY96" i="11"/>
  <c r="AM96" i="11"/>
  <c r="AE96" i="11"/>
  <c r="AJ96" i="11"/>
  <c r="AR96" i="11"/>
  <c r="AQ96" i="11"/>
  <c r="AG96" i="11"/>
  <c r="AD146" i="11"/>
  <c r="AE146" i="11"/>
  <c r="AW146" i="11"/>
  <c r="AX146" i="11"/>
  <c r="AM146" i="11"/>
  <c r="AI146" i="11"/>
  <c r="AZ146" i="11"/>
  <c r="AU146" i="11"/>
  <c r="AQ146" i="11"/>
  <c r="AK146" i="11"/>
  <c r="AF146" i="11"/>
  <c r="AY146" i="11"/>
  <c r="AS146" i="11"/>
  <c r="AN146" i="11"/>
  <c r="AH146" i="11"/>
  <c r="AL146" i="11"/>
  <c r="AG146" i="11"/>
  <c r="AP146" i="11"/>
  <c r="AT146" i="11"/>
  <c r="AO146" i="11"/>
  <c r="AR146" i="11"/>
  <c r="BA146" i="11"/>
  <c r="AV146" i="11"/>
  <c r="AJ146" i="11"/>
  <c r="AD115" i="11"/>
  <c r="AP115" i="11"/>
  <c r="AS115" i="11"/>
  <c r="AF115" i="11"/>
  <c r="AX115" i="11"/>
  <c r="AT115" i="11"/>
  <c r="AN115" i="11"/>
  <c r="AI115" i="11"/>
  <c r="AY115" i="11"/>
  <c r="AV115" i="11"/>
  <c r="AE115" i="11"/>
  <c r="AJ115" i="11"/>
  <c r="AG115" i="11"/>
  <c r="AM115" i="11"/>
  <c r="AZ115" i="11"/>
  <c r="AO115" i="11"/>
  <c r="AU115" i="11"/>
  <c r="AK115" i="11"/>
  <c r="AW115" i="11"/>
  <c r="AQ115" i="11"/>
  <c r="BA115" i="11"/>
  <c r="AH115" i="11"/>
  <c r="AR115" i="11"/>
  <c r="AL115" i="11"/>
  <c r="AN59" i="11"/>
  <c r="AG59" i="11"/>
  <c r="AL59" i="11"/>
  <c r="AJ59" i="11"/>
  <c r="AH59" i="11"/>
  <c r="AM59" i="11"/>
  <c r="AF59" i="11"/>
  <c r="AS59" i="11"/>
  <c r="AY59" i="11"/>
  <c r="AV59" i="11"/>
  <c r="AI59" i="11"/>
  <c r="AR59" i="11"/>
  <c r="AT59" i="11"/>
  <c r="AZ59" i="11"/>
  <c r="AK59" i="11"/>
  <c r="AE59" i="11"/>
  <c r="AU59" i="11"/>
  <c r="AO59" i="11"/>
  <c r="AP59" i="11"/>
  <c r="AW59" i="11"/>
  <c r="AQ59" i="11"/>
  <c r="BA59" i="11"/>
  <c r="AX59" i="11"/>
  <c r="AD232" i="11"/>
  <c r="AX232" i="11"/>
  <c r="AS232" i="11"/>
  <c r="AN232" i="11"/>
  <c r="AI232" i="11"/>
  <c r="BA232" i="11"/>
  <c r="AV232" i="11"/>
  <c r="AQ232" i="11"/>
  <c r="AL232" i="11"/>
  <c r="AG232" i="11"/>
  <c r="AY232" i="11"/>
  <c r="AT232" i="11"/>
  <c r="AO232" i="11"/>
  <c r="AJ232" i="11"/>
  <c r="AE232" i="11"/>
  <c r="AW232" i="11"/>
  <c r="AR232" i="11"/>
  <c r="AM232" i="11"/>
  <c r="AH232" i="11"/>
  <c r="AZ232" i="11"/>
  <c r="AU232" i="11"/>
  <c r="AP232" i="11"/>
  <c r="AK232" i="11"/>
  <c r="AF232" i="11"/>
  <c r="AD190" i="11"/>
  <c r="AE190" i="11"/>
  <c r="AW190" i="11"/>
  <c r="AP190" i="11"/>
  <c r="AM190" i="11"/>
  <c r="AH190" i="11"/>
  <c r="AQ190" i="11"/>
  <c r="AU190" i="11"/>
  <c r="AX190" i="11"/>
  <c r="AK190" i="11"/>
  <c r="AF190" i="11"/>
  <c r="AI190" i="11"/>
  <c r="AS190" i="11"/>
  <c r="AN190" i="11"/>
  <c r="AY190" i="11"/>
  <c r="BA190" i="11"/>
  <c r="AV190" i="11"/>
  <c r="AJ190" i="11"/>
  <c r="AL190" i="11"/>
  <c r="AR190" i="11"/>
  <c r="AZ190" i="11"/>
  <c r="AT190" i="11"/>
  <c r="AG190" i="11"/>
  <c r="AO190" i="11"/>
  <c r="AG15" i="11"/>
  <c r="AY15" i="11"/>
  <c r="AK15" i="11"/>
  <c r="AO15" i="11"/>
  <c r="AJ15" i="11"/>
  <c r="BA15" i="11"/>
  <c r="AH15" i="11"/>
  <c r="AZ15" i="11"/>
  <c r="AM15" i="11"/>
  <c r="AP15" i="11"/>
  <c r="AE15" i="11"/>
  <c r="AS15" i="11"/>
  <c r="AI15" i="11"/>
  <c r="AT15" i="11"/>
  <c r="AQ15" i="11"/>
  <c r="AR15" i="11"/>
  <c r="AU15" i="11"/>
  <c r="AF15" i="11"/>
  <c r="AV15" i="11"/>
  <c r="AW15" i="11"/>
  <c r="AL15" i="11"/>
  <c r="AX15" i="11"/>
  <c r="AN15" i="11"/>
  <c r="AD170" i="11"/>
  <c r="AF170" i="11"/>
  <c r="AX170" i="11"/>
  <c r="AT170" i="11"/>
  <c r="AN170" i="11"/>
  <c r="AI170" i="11"/>
  <c r="AZ170" i="11"/>
  <c r="AV170" i="11"/>
  <c r="AQ170" i="11"/>
  <c r="AJ170" i="11"/>
  <c r="AG170" i="11"/>
  <c r="AY170" i="11"/>
  <c r="AL170" i="11"/>
  <c r="AO170" i="11"/>
  <c r="AK170" i="11"/>
  <c r="AM170" i="11"/>
  <c r="AH170" i="11"/>
  <c r="BA170" i="11"/>
  <c r="AU170" i="11"/>
  <c r="AP170" i="11"/>
  <c r="AR170" i="11"/>
  <c r="AE170" i="11"/>
  <c r="AW170" i="11"/>
  <c r="AS170" i="11"/>
  <c r="AR58" i="11"/>
  <c r="AW58" i="11"/>
  <c r="AE58" i="11"/>
  <c r="AH58" i="11"/>
  <c r="AN58" i="11"/>
  <c r="AM58" i="11"/>
  <c r="AS58" i="11"/>
  <c r="AX58" i="11"/>
  <c r="AU58" i="11"/>
  <c r="AJ58" i="11"/>
  <c r="AO58" i="11"/>
  <c r="AI58" i="11"/>
  <c r="AT58" i="11"/>
  <c r="AZ58" i="11"/>
  <c r="AQ58" i="11"/>
  <c r="AK58" i="11"/>
  <c r="AP58" i="11"/>
  <c r="AY58" i="11"/>
  <c r="AV58" i="11"/>
  <c r="BA58" i="11"/>
  <c r="AG58" i="11"/>
  <c r="AL58" i="11"/>
  <c r="AF58" i="11"/>
  <c r="BA43" i="11"/>
  <c r="AV43" i="11"/>
  <c r="AJ43" i="11"/>
  <c r="AL43" i="11"/>
  <c r="AG43" i="11"/>
  <c r="AP43" i="11"/>
  <c r="AT43" i="11"/>
  <c r="AO43" i="11"/>
  <c r="AR43" i="11"/>
  <c r="AE43" i="11"/>
  <c r="AW43" i="11"/>
  <c r="AX43" i="11"/>
  <c r="AM43" i="11"/>
  <c r="AI43" i="11"/>
  <c r="AZ43" i="11"/>
  <c r="AU43" i="11"/>
  <c r="AQ43" i="11"/>
  <c r="AK43" i="11"/>
  <c r="AF43" i="11"/>
  <c r="AY43" i="11"/>
  <c r="AS43" i="11"/>
  <c r="AN43" i="11"/>
  <c r="AH43" i="11"/>
  <c r="AD117" i="11"/>
  <c r="AR117" i="11"/>
  <c r="AU117" i="11"/>
  <c r="AH117" i="11"/>
  <c r="AZ117" i="11"/>
  <c r="AF117" i="11"/>
  <c r="AP117" i="11"/>
  <c r="AG117" i="11"/>
  <c r="AV117" i="11"/>
  <c r="AX117" i="11"/>
  <c r="AO117" i="11"/>
  <c r="AK117" i="11"/>
  <c r="AQ117" i="11"/>
  <c r="AS117" i="11"/>
  <c r="AL117" i="11"/>
  <c r="AY117" i="11"/>
  <c r="AT117" i="11"/>
  <c r="AM117" i="11"/>
  <c r="AW117" i="11"/>
  <c r="AE117" i="11"/>
  <c r="BA117" i="11"/>
  <c r="AN117" i="11"/>
  <c r="AI117" i="11"/>
  <c r="AJ117" i="11"/>
  <c r="AP40" i="11"/>
  <c r="AK40" i="11"/>
  <c r="AE40" i="11"/>
  <c r="AX40" i="11"/>
  <c r="AS40" i="11"/>
  <c r="AG40" i="11"/>
  <c r="AI40" i="11"/>
  <c r="BA40" i="11"/>
  <c r="AM40" i="11"/>
  <c r="AQ40" i="11"/>
  <c r="AL40" i="11"/>
  <c r="AO40" i="11"/>
  <c r="AY40" i="11"/>
  <c r="AT40" i="11"/>
  <c r="AU40" i="11"/>
  <c r="AJ40" i="11"/>
  <c r="AF40" i="11"/>
  <c r="AW40" i="11"/>
  <c r="AZ40" i="11"/>
  <c r="AN40" i="11"/>
  <c r="AV40" i="11"/>
  <c r="AH40" i="11"/>
  <c r="AR40" i="11"/>
  <c r="AD227" i="11"/>
  <c r="AS227" i="11"/>
  <c r="AN227" i="11"/>
  <c r="AY227" i="11"/>
  <c r="BA227" i="11"/>
  <c r="AV227" i="11"/>
  <c r="AI227" i="11"/>
  <c r="AL227" i="11"/>
  <c r="AG227" i="11"/>
  <c r="AQ227" i="11"/>
  <c r="AT227" i="11"/>
  <c r="AO227" i="11"/>
  <c r="AJ227" i="11"/>
  <c r="AE227" i="11"/>
  <c r="AW227" i="11"/>
  <c r="AR227" i="11"/>
  <c r="AM227" i="11"/>
  <c r="AH227" i="11"/>
  <c r="AZ227" i="11"/>
  <c r="AU227" i="11"/>
  <c r="AP227" i="11"/>
  <c r="AK227" i="11"/>
  <c r="AF227" i="11"/>
  <c r="AX227" i="11"/>
  <c r="AR64" i="11"/>
  <c r="AZ64" i="11"/>
  <c r="AX64" i="11"/>
  <c r="AQ64" i="11"/>
  <c r="AG64" i="11"/>
  <c r="AO64" i="11"/>
  <c r="AD159" i="11"/>
  <c r="AH159" i="11"/>
  <c r="AZ159" i="11"/>
  <c r="AV159" i="11"/>
  <c r="AP159" i="11"/>
  <c r="AK159" i="11"/>
  <c r="AE159" i="11"/>
  <c r="AR159" i="11"/>
  <c r="AX159" i="11"/>
  <c r="AS159" i="11"/>
  <c r="AG159" i="11"/>
  <c r="AI159" i="11"/>
  <c r="BA159" i="11"/>
  <c r="AM159" i="11"/>
  <c r="AQ159" i="11"/>
  <c r="AL159" i="11"/>
  <c r="AO159" i="11"/>
  <c r="AN159" i="11"/>
  <c r="AY159" i="11"/>
  <c r="AT159" i="11"/>
  <c r="AU159" i="11"/>
  <c r="AJ159" i="11"/>
  <c r="AF159" i="11"/>
  <c r="AW159" i="11"/>
  <c r="AD150" i="11"/>
  <c r="AS150" i="11"/>
  <c r="AV150" i="11"/>
  <c r="AL150" i="11"/>
  <c r="AI150" i="11"/>
  <c r="AQ150" i="11"/>
  <c r="AN150" i="11"/>
  <c r="AX150" i="11"/>
  <c r="AR150" i="11"/>
  <c r="AM150" i="11"/>
  <c r="AT150" i="11"/>
  <c r="AZ150" i="11"/>
  <c r="AW150" i="11"/>
  <c r="AY150" i="11"/>
  <c r="AF150" i="11"/>
  <c r="AK150" i="11"/>
  <c r="AH150" i="11"/>
  <c r="AU150" i="11"/>
  <c r="AG150" i="11"/>
  <c r="BA150" i="11"/>
  <c r="AP150" i="11"/>
  <c r="AJ150" i="11"/>
  <c r="AO150" i="11"/>
  <c r="AE150" i="11"/>
  <c r="AN158" i="11"/>
  <c r="AS158" i="11"/>
  <c r="AT158" i="11"/>
  <c r="AG158" i="11"/>
  <c r="AQ158" i="11"/>
  <c r="AX158" i="11"/>
  <c r="AR158" i="11"/>
  <c r="AE158" i="11"/>
  <c r="AD158" i="11"/>
  <c r="AI158" i="11"/>
  <c r="AF158" i="11"/>
  <c r="AW158" i="11"/>
  <c r="BA158" i="11"/>
  <c r="AK158" i="11"/>
  <c r="AU158" i="11"/>
  <c r="AV158" i="11"/>
  <c r="AO158" i="11"/>
  <c r="AZ158" i="11"/>
  <c r="AM158" i="11"/>
  <c r="AL158" i="11"/>
  <c r="AP158" i="11"/>
  <c r="AH158" i="11"/>
  <c r="AJ158" i="11"/>
  <c r="AY158" i="11"/>
  <c r="AD228" i="11"/>
  <c r="AT228" i="11"/>
  <c r="AO228" i="11"/>
  <c r="AJ228" i="11"/>
  <c r="AE228" i="11"/>
  <c r="AW228" i="11"/>
  <c r="AR228" i="11"/>
  <c r="AM228" i="11"/>
  <c r="AH228" i="11"/>
  <c r="AZ228" i="11"/>
  <c r="AU228" i="11"/>
  <c r="AP228" i="11"/>
  <c r="AK228" i="11"/>
  <c r="AF228" i="11"/>
  <c r="AX228" i="11"/>
  <c r="AS228" i="11"/>
  <c r="AN228" i="11"/>
  <c r="AI228" i="11"/>
  <c r="AL228" i="11"/>
  <c r="AV228" i="11"/>
  <c r="AG228" i="11"/>
  <c r="AQ228" i="11"/>
  <c r="AY228" i="11"/>
  <c r="BA228" i="11"/>
  <c r="AW81" i="11"/>
  <c r="AR81" i="11"/>
  <c r="AM81" i="11"/>
  <c r="AH81" i="11"/>
  <c r="AZ81" i="11"/>
  <c r="AU81" i="11"/>
  <c r="AP81" i="11"/>
  <c r="AK81" i="11"/>
  <c r="AF81" i="11"/>
  <c r="AX81" i="11"/>
  <c r="AS81" i="11"/>
  <c r="AN81" i="11"/>
  <c r="AI81" i="11"/>
  <c r="BA81" i="11"/>
  <c r="AV81" i="11"/>
  <c r="AQ81" i="11"/>
  <c r="AL81" i="11"/>
  <c r="AG81" i="11"/>
  <c r="AY81" i="11"/>
  <c r="AT81" i="11"/>
  <c r="AO81" i="11"/>
  <c r="AJ81" i="11"/>
  <c r="AE81" i="11"/>
  <c r="AV106" i="11"/>
  <c r="AU106" i="11"/>
  <c r="AF106" i="11"/>
  <c r="AN106" i="11"/>
  <c r="AE106" i="11"/>
  <c r="AJ106" i="11"/>
  <c r="AM106" i="11"/>
  <c r="AT106" i="11"/>
  <c r="AW106" i="11"/>
  <c r="BA106" i="11"/>
  <c r="AY106" i="11"/>
  <c r="AL106" i="11"/>
  <c r="AG106" i="11"/>
  <c r="AO106" i="11"/>
  <c r="AZ106" i="11"/>
  <c r="AK106" i="11"/>
  <c r="AD106" i="11"/>
  <c r="AI106" i="11"/>
  <c r="AR106" i="11"/>
  <c r="AX106" i="11"/>
  <c r="AQ106" i="11"/>
  <c r="AS106" i="11"/>
  <c r="AP106" i="11"/>
  <c r="AH106" i="11"/>
  <c r="AD173" i="11"/>
  <c r="AQ173" i="11"/>
  <c r="AL173" i="11"/>
  <c r="AW173" i="11"/>
  <c r="AY173" i="11"/>
  <c r="AT173" i="11"/>
  <c r="AE173" i="11"/>
  <c r="AJ173" i="11"/>
  <c r="AF173" i="11"/>
  <c r="AG173" i="11"/>
  <c r="AR173" i="11"/>
  <c r="AN173" i="11"/>
  <c r="AH173" i="11"/>
  <c r="AZ173" i="11"/>
  <c r="AV173" i="11"/>
  <c r="AP173" i="11"/>
  <c r="AK173" i="11"/>
  <c r="AM173" i="11"/>
  <c r="AX173" i="11"/>
  <c r="AS173" i="11"/>
  <c r="AO173" i="11"/>
  <c r="AI173" i="11"/>
  <c r="BA173" i="11"/>
  <c r="AU173" i="11"/>
  <c r="AE50" i="11"/>
  <c r="AW50" i="11"/>
  <c r="AX50" i="11"/>
  <c r="AM50" i="11"/>
  <c r="AI50" i="11"/>
  <c r="AZ50" i="11"/>
  <c r="AU50" i="11"/>
  <c r="AQ50" i="11"/>
  <c r="AK50" i="11"/>
  <c r="AF50" i="11"/>
  <c r="AY50" i="11"/>
  <c r="AS50" i="11"/>
  <c r="BA50" i="11"/>
  <c r="AV50" i="11"/>
  <c r="AJ50" i="11"/>
  <c r="AN50" i="11"/>
  <c r="AG50" i="11"/>
  <c r="AO50" i="11"/>
  <c r="AH50" i="11"/>
  <c r="AP50" i="11"/>
  <c r="AR50" i="11"/>
  <c r="AL50" i="11"/>
  <c r="AT50" i="11"/>
  <c r="AN36" i="11"/>
  <c r="AJ36" i="11"/>
  <c r="BA36" i="11"/>
  <c r="AV36" i="11"/>
  <c r="AR36" i="11"/>
  <c r="AL36" i="11"/>
  <c r="AG36" i="11"/>
  <c r="AZ36" i="11"/>
  <c r="AT36" i="11"/>
  <c r="AO36" i="11"/>
  <c r="AI36" i="11"/>
  <c r="AE36" i="11"/>
  <c r="AW36" i="11"/>
  <c r="AK36" i="11"/>
  <c r="AM36" i="11"/>
  <c r="AH36" i="11"/>
  <c r="AQ36" i="11"/>
  <c r="AU36" i="11"/>
  <c r="AP36" i="11"/>
  <c r="AS36" i="11"/>
  <c r="AF36" i="11"/>
  <c r="AX36" i="11"/>
  <c r="AY36" i="11"/>
  <c r="AD186" i="11"/>
  <c r="AH186" i="11"/>
  <c r="AZ186" i="11"/>
  <c r="AL186" i="11"/>
  <c r="AP186" i="11"/>
  <c r="AM186" i="11"/>
  <c r="AF186" i="11"/>
  <c r="AX186" i="11"/>
  <c r="AS186" i="11"/>
  <c r="AN186" i="11"/>
  <c r="AI186" i="11"/>
  <c r="AT186" i="11"/>
  <c r="AV186" i="11"/>
  <c r="AQ186" i="11"/>
  <c r="AU186" i="11"/>
  <c r="AG186" i="11"/>
  <c r="AY186" i="11"/>
  <c r="BA186" i="11"/>
  <c r="AO186" i="11"/>
  <c r="AJ186" i="11"/>
  <c r="AE186" i="11"/>
  <c r="AW186" i="11"/>
  <c r="AR186" i="11"/>
  <c r="AK186" i="11"/>
  <c r="AD231" i="11"/>
  <c r="AN231" i="11"/>
  <c r="AI231" i="11"/>
  <c r="BA231" i="11"/>
  <c r="AV231" i="11"/>
  <c r="AQ231" i="11"/>
  <c r="AL231" i="11"/>
  <c r="AG231" i="11"/>
  <c r="AY231" i="11"/>
  <c r="AT231" i="11"/>
  <c r="AO231" i="11"/>
  <c r="AJ231" i="11"/>
  <c r="AE231" i="11"/>
  <c r="AW231" i="11"/>
  <c r="AR231" i="11"/>
  <c r="AM231" i="11"/>
  <c r="AP231" i="11"/>
  <c r="AK231" i="11"/>
  <c r="AF231" i="11"/>
  <c r="AX231" i="11"/>
  <c r="AS231" i="11"/>
  <c r="AU231" i="11"/>
  <c r="AH231" i="11"/>
  <c r="AZ231" i="11"/>
  <c r="AD180" i="11"/>
  <c r="AH180" i="11"/>
  <c r="AZ180" i="11"/>
  <c r="AF180" i="11"/>
  <c r="AP180" i="11"/>
  <c r="AK180" i="11"/>
  <c r="AG180" i="11"/>
  <c r="AX180" i="11"/>
  <c r="AS180" i="11"/>
  <c r="AM180" i="11"/>
  <c r="AI180" i="11"/>
  <c r="BA180" i="11"/>
  <c r="AN180" i="11"/>
  <c r="AQ180" i="11"/>
  <c r="AL180" i="11"/>
  <c r="AO180" i="11"/>
  <c r="AY180" i="11"/>
  <c r="AT180" i="11"/>
  <c r="AU180" i="11"/>
  <c r="AJ180" i="11"/>
  <c r="AE180" i="11"/>
  <c r="AV180" i="11"/>
  <c r="AR180" i="11"/>
  <c r="AW180" i="11"/>
  <c r="AH6" i="11"/>
  <c r="AU6" i="11"/>
  <c r="AS6" i="11"/>
  <c r="AP6" i="11"/>
  <c r="AE6" i="11"/>
  <c r="AF6" i="11"/>
  <c r="AX6" i="11"/>
  <c r="AZ6" i="11"/>
  <c r="AN6" i="11"/>
  <c r="AI6" i="11"/>
  <c r="AK6" i="11"/>
  <c r="AV6" i="11"/>
  <c r="AQ6" i="11"/>
  <c r="BA6" i="11"/>
  <c r="AG6" i="11"/>
  <c r="AY6" i="11"/>
  <c r="AL6" i="11"/>
  <c r="AO6" i="11"/>
  <c r="AJ6" i="11"/>
  <c r="AR6" i="11"/>
  <c r="AW6" i="11"/>
  <c r="AT6" i="11"/>
  <c r="AM6" i="11"/>
  <c r="AD141" i="11"/>
  <c r="AU141" i="11"/>
  <c r="AP141" i="11"/>
  <c r="AR141" i="11"/>
  <c r="AF141" i="11"/>
  <c r="AX141" i="11"/>
  <c r="AT141" i="11"/>
  <c r="AN141" i="11"/>
  <c r="AI141" i="11"/>
  <c r="AZ141" i="11"/>
  <c r="AV141" i="11"/>
  <c r="AQ141" i="11"/>
  <c r="AJ141" i="11"/>
  <c r="AG141" i="11"/>
  <c r="AY141" i="11"/>
  <c r="AL141" i="11"/>
  <c r="AO141" i="11"/>
  <c r="AK141" i="11"/>
  <c r="AE141" i="11"/>
  <c r="AW141" i="11"/>
  <c r="AS141" i="11"/>
  <c r="AM141" i="11"/>
  <c r="AH141" i="11"/>
  <c r="BA141" i="11"/>
  <c r="AF148" i="11"/>
  <c r="AX148" i="11"/>
  <c r="AJ148" i="11"/>
  <c r="AG148" i="11"/>
  <c r="AY148" i="11"/>
  <c r="AT148" i="11"/>
  <c r="AE148" i="11"/>
  <c r="AW148" i="11"/>
  <c r="AS148" i="11"/>
  <c r="AD148" i="11"/>
  <c r="AO148" i="11"/>
  <c r="AL148" i="11"/>
  <c r="AH148" i="11"/>
  <c r="AR148" i="11"/>
  <c r="AP148" i="11"/>
  <c r="AV148" i="11"/>
  <c r="AZ148" i="11"/>
  <c r="AI148" i="11"/>
  <c r="AM148" i="11"/>
  <c r="AQ148" i="11"/>
  <c r="AU148" i="11"/>
  <c r="AK148" i="11"/>
  <c r="AN148" i="11"/>
  <c r="BA148" i="11"/>
  <c r="AD135" i="11"/>
  <c r="AP135" i="11"/>
  <c r="AK135" i="11"/>
  <c r="AN135" i="11"/>
  <c r="AX135" i="11"/>
  <c r="AS135" i="11"/>
  <c r="AT135" i="11"/>
  <c r="AI135" i="11"/>
  <c r="BA135" i="11"/>
  <c r="AV135" i="11"/>
  <c r="AQ135" i="11"/>
  <c r="AE135" i="11"/>
  <c r="AG135" i="11"/>
  <c r="AY135" i="11"/>
  <c r="AM135" i="11"/>
  <c r="AO135" i="11"/>
  <c r="AJ135" i="11"/>
  <c r="AU135" i="11"/>
  <c r="AW135" i="11"/>
  <c r="AR135" i="11"/>
  <c r="AF135" i="11"/>
  <c r="AH135" i="11"/>
  <c r="AZ135" i="11"/>
  <c r="AL135" i="11"/>
  <c r="AD179" i="11"/>
  <c r="AH179" i="11"/>
  <c r="AZ179" i="11"/>
  <c r="AN179" i="11"/>
  <c r="AP179" i="11"/>
  <c r="AK179" i="11"/>
  <c r="AT179" i="11"/>
  <c r="AX179" i="11"/>
  <c r="AS179" i="11"/>
  <c r="AU179" i="11"/>
  <c r="AI179" i="11"/>
  <c r="BA179" i="11"/>
  <c r="AV179" i="11"/>
  <c r="AQ179" i="11"/>
  <c r="AE179" i="11"/>
  <c r="AG179" i="11"/>
  <c r="AY179" i="11"/>
  <c r="AF179" i="11"/>
  <c r="AO179" i="11"/>
  <c r="AJ179" i="11"/>
  <c r="AL179" i="11"/>
  <c r="AW179" i="11"/>
  <c r="AR179" i="11"/>
  <c r="AM179" i="11"/>
  <c r="AF80" i="11"/>
  <c r="AX80" i="11"/>
  <c r="AS80" i="11"/>
  <c r="AN80" i="11"/>
  <c r="AI80" i="11"/>
  <c r="BA80" i="11"/>
  <c r="AV80" i="11"/>
  <c r="AQ80" i="11"/>
  <c r="AL80" i="11"/>
  <c r="AG80" i="11"/>
  <c r="AY80" i="11"/>
  <c r="AT80" i="11"/>
  <c r="AO80" i="11"/>
  <c r="AJ80" i="11"/>
  <c r="AU80" i="11"/>
  <c r="AH80" i="11"/>
  <c r="AZ80" i="11"/>
  <c r="AM80" i="11"/>
  <c r="AP80" i="11"/>
  <c r="AK80" i="11"/>
  <c r="AW80" i="11"/>
  <c r="AR80" i="11"/>
  <c r="AE80" i="11"/>
  <c r="AD143" i="11"/>
  <c r="AI143" i="11"/>
  <c r="BA143" i="11"/>
  <c r="AU143" i="11"/>
  <c r="AQ143" i="11"/>
  <c r="AL143" i="11"/>
  <c r="AW143" i="11"/>
  <c r="AY143" i="11"/>
  <c r="AT143" i="11"/>
  <c r="AE143" i="11"/>
  <c r="AJ143" i="11"/>
  <c r="AF143" i="11"/>
  <c r="AG143" i="11"/>
  <c r="AR143" i="11"/>
  <c r="AN143" i="11"/>
  <c r="AH143" i="11"/>
  <c r="AZ143" i="11"/>
  <c r="AV143" i="11"/>
  <c r="AP143" i="11"/>
  <c r="AX143" i="11"/>
  <c r="AK143" i="11"/>
  <c r="AS143" i="11"/>
  <c r="AO143" i="11"/>
  <c r="AM143" i="11"/>
  <c r="AD205" i="11"/>
  <c r="BA205" i="11"/>
  <c r="AV205" i="11"/>
  <c r="AJ205" i="11"/>
  <c r="AL205" i="11"/>
  <c r="AR205" i="11"/>
  <c r="AZ205" i="11"/>
  <c r="AT205" i="11"/>
  <c r="AG205" i="11"/>
  <c r="AO205" i="11"/>
  <c r="AE205" i="11"/>
  <c r="AW205" i="11"/>
  <c r="AP205" i="11"/>
  <c r="AM205" i="11"/>
  <c r="AH205" i="11"/>
  <c r="AQ205" i="11"/>
  <c r="AU205" i="11"/>
  <c r="AX205" i="11"/>
  <c r="AI205" i="11"/>
  <c r="AY205" i="11"/>
  <c r="AK205" i="11"/>
  <c r="AS205" i="11"/>
  <c r="AF205" i="11"/>
  <c r="AN205" i="11"/>
  <c r="AD212" i="11"/>
  <c r="AS212" i="11"/>
  <c r="AF212" i="11"/>
  <c r="AN212" i="11"/>
  <c r="BA212" i="11"/>
  <c r="AV212" i="11"/>
  <c r="AO212" i="11"/>
  <c r="AL212" i="11"/>
  <c r="AG212" i="11"/>
  <c r="AP212" i="11"/>
  <c r="AT212" i="11"/>
  <c r="AW212" i="11"/>
  <c r="AJ212" i="11"/>
  <c r="AE212" i="11"/>
  <c r="AH212" i="11"/>
  <c r="AR212" i="11"/>
  <c r="AM212" i="11"/>
  <c r="AX212" i="11"/>
  <c r="AZ212" i="11"/>
  <c r="AU212" i="11"/>
  <c r="AI212" i="11"/>
  <c r="AK212" i="11"/>
  <c r="AQ212" i="11"/>
  <c r="AY212" i="11"/>
  <c r="AF45" i="11"/>
  <c r="AX45" i="11"/>
  <c r="AT45" i="11"/>
  <c r="AN45" i="11"/>
  <c r="AI45" i="11"/>
  <c r="AZ45" i="11"/>
  <c r="AV45" i="11"/>
  <c r="AQ45" i="11"/>
  <c r="AJ45" i="11"/>
  <c r="AG45" i="11"/>
  <c r="AY45" i="11"/>
  <c r="AL45" i="11"/>
  <c r="AO45" i="11"/>
  <c r="AK45" i="11"/>
  <c r="AE45" i="11"/>
  <c r="AW45" i="11"/>
  <c r="AS45" i="11"/>
  <c r="AM45" i="11"/>
  <c r="AU45" i="11"/>
  <c r="AH45" i="11"/>
  <c r="AP45" i="11"/>
  <c r="BA45" i="11"/>
  <c r="AR45" i="11"/>
  <c r="AZ77" i="11"/>
  <c r="AU77" i="11"/>
  <c r="AP77" i="11"/>
  <c r="AK77" i="11"/>
  <c r="AF77" i="11"/>
  <c r="BA77" i="11"/>
  <c r="AV77" i="11"/>
  <c r="AQ77" i="11"/>
  <c r="AL77" i="11"/>
  <c r="AG77" i="11"/>
  <c r="AY77" i="11"/>
  <c r="AT77" i="11"/>
  <c r="AO77" i="11"/>
  <c r="AJ77" i="11"/>
  <c r="AE77" i="11"/>
  <c r="AW77" i="11"/>
  <c r="AR77" i="11"/>
  <c r="AM77" i="11"/>
  <c r="AS77" i="11"/>
  <c r="AN77" i="11"/>
  <c r="AH77" i="11"/>
  <c r="AX77" i="11"/>
  <c r="AI77" i="11"/>
  <c r="AD171" i="11"/>
  <c r="AH171" i="11"/>
  <c r="AZ171" i="11"/>
  <c r="AU171" i="11"/>
  <c r="AP171" i="11"/>
  <c r="AL171" i="11"/>
  <c r="AF171" i="11"/>
  <c r="AX171" i="11"/>
  <c r="AT171" i="11"/>
  <c r="AN171" i="11"/>
  <c r="AI171" i="11"/>
  <c r="BA171" i="11"/>
  <c r="AV171" i="11"/>
  <c r="AQ171" i="11"/>
  <c r="AE171" i="11"/>
  <c r="AG171" i="11"/>
  <c r="AY171" i="11"/>
  <c r="AK171" i="11"/>
  <c r="AO171" i="11"/>
  <c r="AJ171" i="11"/>
  <c r="AM171" i="11"/>
  <c r="AW171" i="11"/>
  <c r="AR171" i="11"/>
  <c r="AS171" i="11"/>
  <c r="AD230" i="11"/>
  <c r="AF230" i="11"/>
  <c r="AX230" i="11"/>
  <c r="AS230" i="11"/>
  <c r="AN230" i="11"/>
  <c r="AI230" i="11"/>
  <c r="BA230" i="11"/>
  <c r="AV230" i="11"/>
  <c r="AQ230" i="11"/>
  <c r="AT230" i="11"/>
  <c r="AG230" i="11"/>
  <c r="AY230" i="11"/>
  <c r="AL230" i="11"/>
  <c r="AO230" i="11"/>
  <c r="AJ230" i="11"/>
  <c r="AE230" i="11"/>
  <c r="AW230" i="11"/>
  <c r="AR230" i="11"/>
  <c r="AM230" i="11"/>
  <c r="AH230" i="11"/>
  <c r="AZ230" i="11"/>
  <c r="AU230" i="11"/>
  <c r="AP230" i="11"/>
  <c r="AK230" i="11"/>
  <c r="AD139" i="11"/>
  <c r="AU139" i="11"/>
  <c r="AQ139" i="11"/>
  <c r="AK139" i="11"/>
  <c r="AF139" i="11"/>
  <c r="AY139" i="11"/>
  <c r="BA139" i="11"/>
  <c r="AV139" i="11"/>
  <c r="AJ139" i="11"/>
  <c r="AL139" i="11"/>
  <c r="AE139" i="11"/>
  <c r="AP139" i="11"/>
  <c r="AM139" i="11"/>
  <c r="AR139" i="11"/>
  <c r="AN139" i="11"/>
  <c r="AX139" i="11"/>
  <c r="AG139" i="11"/>
  <c r="AZ139" i="11"/>
  <c r="AO139" i="11"/>
  <c r="AW139" i="11"/>
  <c r="AS139" i="11"/>
  <c r="AI139" i="11"/>
  <c r="AT139" i="11"/>
  <c r="AH139" i="11"/>
  <c r="AE19" i="11"/>
  <c r="AJ19" i="11"/>
  <c r="AR19" i="11"/>
  <c r="AM19" i="11"/>
  <c r="AZ19" i="11"/>
  <c r="AX19" i="11"/>
  <c r="AU19" i="11"/>
  <c r="AO19" i="11"/>
  <c r="AK19" i="11"/>
  <c r="AF19" i="11"/>
  <c r="AP19" i="11"/>
  <c r="AS19" i="11"/>
  <c r="AN19" i="11"/>
  <c r="AQ19" i="11"/>
  <c r="BA19" i="11"/>
  <c r="AV19" i="11"/>
  <c r="AG19" i="11"/>
  <c r="AL19" i="11"/>
  <c r="AI19" i="11"/>
  <c r="AW19" i="11"/>
  <c r="AT19" i="11"/>
  <c r="AY19" i="11"/>
  <c r="AH19" i="11"/>
  <c r="AD211" i="11"/>
  <c r="AQ211" i="11"/>
  <c r="AL211" i="11"/>
  <c r="AE211" i="11"/>
  <c r="AY211" i="11"/>
  <c r="AT211" i="11"/>
  <c r="AU211" i="11"/>
  <c r="AJ211" i="11"/>
  <c r="AH211" i="11"/>
  <c r="AF211" i="11"/>
  <c r="AR211" i="11"/>
  <c r="AX211" i="11"/>
  <c r="AV211" i="11"/>
  <c r="AZ211" i="11"/>
  <c r="AM211" i="11"/>
  <c r="AG211" i="11"/>
  <c r="AK211" i="11"/>
  <c r="AN211" i="11"/>
  <c r="AW211" i="11"/>
  <c r="AS211" i="11"/>
  <c r="AO211" i="11"/>
  <c r="AI211" i="11"/>
  <c r="BA211" i="11"/>
  <c r="AP211" i="11"/>
  <c r="AD102" i="11"/>
  <c r="AL102" i="11"/>
  <c r="AG102" i="11"/>
  <c r="AM102" i="11"/>
  <c r="AT102" i="11"/>
  <c r="AP102" i="11"/>
  <c r="AV102" i="11"/>
  <c r="AE102" i="11"/>
  <c r="AY102" i="11"/>
  <c r="AI102" i="11"/>
  <c r="AN102" i="11"/>
  <c r="AH102" i="11"/>
  <c r="AJ102" i="11"/>
  <c r="AW102" i="11"/>
  <c r="AQ102" i="11"/>
  <c r="AR102" i="11"/>
  <c r="AF102" i="11"/>
  <c r="AZ102" i="11"/>
  <c r="AS102" i="11"/>
  <c r="AO102" i="11"/>
  <c r="AK102" i="11"/>
  <c r="BA102" i="11"/>
  <c r="AX102" i="11"/>
  <c r="AU102" i="11"/>
  <c r="AD167" i="11"/>
  <c r="AR167" i="11"/>
  <c r="AZ167" i="11"/>
  <c r="AK167" i="11"/>
  <c r="AL167" i="11"/>
  <c r="AF167" i="11"/>
  <c r="AG167" i="11"/>
  <c r="AJ167" i="11"/>
  <c r="AN167" i="11"/>
  <c r="AI167" i="11"/>
  <c r="AS167" i="11"/>
  <c r="AV167" i="11"/>
  <c r="AO167" i="11"/>
  <c r="BA167" i="11"/>
  <c r="AH167" i="11"/>
  <c r="AQ167" i="11"/>
  <c r="AT167" i="11"/>
  <c r="AP167" i="11"/>
  <c r="AE167" i="11"/>
  <c r="AX167" i="11"/>
  <c r="AM167" i="11"/>
  <c r="AW167" i="11"/>
  <c r="AU167" i="11"/>
  <c r="AY167" i="11"/>
  <c r="AG5" i="11"/>
  <c r="AY5" i="11"/>
  <c r="AT5" i="11"/>
  <c r="AO5" i="11"/>
  <c r="AZ5" i="11"/>
  <c r="AE5" i="11"/>
  <c r="AW5" i="11"/>
  <c r="BA5" i="11"/>
  <c r="AM5" i="11"/>
  <c r="AH5" i="11"/>
  <c r="AJ5" i="11"/>
  <c r="AU5" i="11"/>
  <c r="AP5" i="11"/>
  <c r="AK5" i="11"/>
  <c r="AF5" i="11"/>
  <c r="AX5" i="11"/>
  <c r="AL5" i="11"/>
  <c r="AN5" i="11"/>
  <c r="AI5" i="11"/>
  <c r="AS5" i="11"/>
  <c r="AV5" i="11"/>
  <c r="AQ5" i="11"/>
  <c r="AR5" i="11"/>
  <c r="AF88" i="11"/>
  <c r="AX88" i="11"/>
  <c r="AS88" i="11"/>
  <c r="AN88" i="11"/>
  <c r="AI88" i="11"/>
  <c r="BA88" i="11"/>
  <c r="AV88" i="11"/>
  <c r="AQ88" i="11"/>
  <c r="AL88" i="11"/>
  <c r="AG88" i="11"/>
  <c r="AY88" i="11"/>
  <c r="AT88" i="11"/>
  <c r="AO88" i="11"/>
  <c r="AJ88" i="11"/>
  <c r="AM88" i="11"/>
  <c r="AW88" i="11"/>
  <c r="AR88" i="11"/>
  <c r="AU88" i="11"/>
  <c r="AH88" i="11"/>
  <c r="AZ88" i="11"/>
  <c r="AE88" i="11"/>
  <c r="AP88" i="11"/>
  <c r="AK88" i="11"/>
  <c r="AR48" i="11"/>
  <c r="L10" i="2" s="1"/>
  <c r="AX48" i="11"/>
  <c r="H10" i="2" s="1"/>
  <c r="BA48" i="11"/>
  <c r="AG48" i="11"/>
  <c r="T10" i="2" s="1"/>
  <c r="AD208" i="11"/>
  <c r="AF208" i="11"/>
  <c r="AX208" i="11"/>
  <c r="AE208" i="11"/>
  <c r="AN208" i="11"/>
  <c r="AI208" i="11"/>
  <c r="AU208" i="11"/>
  <c r="AV208" i="11"/>
  <c r="AQ208" i="11"/>
  <c r="AJ208" i="11"/>
  <c r="AG208" i="11"/>
  <c r="AY208" i="11"/>
  <c r="AZ208" i="11"/>
  <c r="AO208" i="11"/>
  <c r="AM208" i="11"/>
  <c r="AK208" i="11"/>
  <c r="AW208" i="11"/>
  <c r="AR208" i="11"/>
  <c r="BA208" i="11"/>
  <c r="AH208" i="11"/>
  <c r="AS208" i="11"/>
  <c r="AL208" i="11"/>
  <c r="AP208" i="11"/>
  <c r="AT208" i="11"/>
  <c r="AG194" i="11"/>
  <c r="AY194" i="11"/>
  <c r="AL194" i="11"/>
  <c r="AD194" i="11"/>
  <c r="AW194" i="11"/>
  <c r="AR194" i="11"/>
  <c r="AN194" i="11"/>
  <c r="AH194" i="11"/>
  <c r="AV194" i="11"/>
  <c r="AP194" i="11"/>
  <c r="AK194" i="11"/>
  <c r="AF194" i="11"/>
  <c r="AX194" i="11"/>
  <c r="BA194" i="11"/>
  <c r="AU194" i="11"/>
  <c r="AI194" i="11"/>
  <c r="AM194" i="11"/>
  <c r="AQ194" i="11"/>
  <c r="AS194" i="11"/>
  <c r="AO194" i="11"/>
  <c r="AJ194" i="11"/>
  <c r="AT194" i="11"/>
  <c r="AZ194" i="11"/>
  <c r="AE194" i="11"/>
  <c r="AR24" i="11"/>
  <c r="AH24" i="11"/>
  <c r="AO24" i="11"/>
  <c r="AI24" i="11"/>
  <c r="AP24" i="11"/>
  <c r="AV24" i="11"/>
  <c r="AY24" i="11"/>
  <c r="AU24" i="11"/>
  <c r="AQ24" i="11"/>
  <c r="AW24" i="11"/>
  <c r="AJ24" i="11"/>
  <c r="BA24" i="11"/>
  <c r="AE24" i="11"/>
  <c r="AZ24" i="11"/>
  <c r="AS24" i="11"/>
  <c r="AL24" i="11"/>
  <c r="AF24" i="11"/>
  <c r="AK24" i="11"/>
  <c r="AN24" i="11"/>
  <c r="AX24" i="11"/>
  <c r="AT24" i="11"/>
  <c r="AG24" i="11"/>
  <c r="AM24" i="11"/>
  <c r="AD153" i="11"/>
  <c r="AT153" i="11"/>
  <c r="AP153" i="11"/>
  <c r="AJ153" i="11"/>
  <c r="AE153" i="11"/>
  <c r="AZ153" i="11"/>
  <c r="AU153" i="11"/>
  <c r="AI153" i="11"/>
  <c r="AK153" i="11"/>
  <c r="AF153" i="11"/>
  <c r="AR153" i="11"/>
  <c r="AX153" i="11"/>
  <c r="AS153" i="11"/>
  <c r="AG153" i="11"/>
  <c r="BA153" i="11"/>
  <c r="AO153" i="11"/>
  <c r="AL153" i="11"/>
  <c r="AQ153" i="11"/>
  <c r="AM153" i="11"/>
  <c r="AW153" i="11"/>
  <c r="AV153" i="11"/>
  <c r="AH153" i="11"/>
  <c r="AN153" i="11"/>
  <c r="AY153" i="11"/>
  <c r="AH46" i="11"/>
  <c r="AZ46" i="11"/>
  <c r="AU46" i="11"/>
  <c r="AP46" i="11"/>
  <c r="AL46" i="11"/>
  <c r="AF46" i="11"/>
  <c r="AX46" i="11"/>
  <c r="AN46" i="11"/>
  <c r="AI46" i="11"/>
  <c r="BA46" i="11"/>
  <c r="AV46" i="11"/>
  <c r="AQ46" i="11"/>
  <c r="AE46" i="11"/>
  <c r="AO46" i="11"/>
  <c r="AJ46" i="11"/>
  <c r="AM46" i="11"/>
  <c r="AS46" i="11"/>
  <c r="AG46" i="11"/>
  <c r="AW46" i="11"/>
  <c r="AY46" i="11"/>
  <c r="AR46" i="11"/>
  <c r="AT46" i="11"/>
  <c r="AK46" i="11"/>
  <c r="AD121" i="11"/>
  <c r="AG121" i="11"/>
  <c r="AF121" i="11"/>
  <c r="AT121" i="11"/>
  <c r="AQ121" i="11"/>
  <c r="AK121" i="11"/>
  <c r="BA121" i="11"/>
  <c r="AS121" i="11"/>
  <c r="AU121" i="11"/>
  <c r="AW121" i="11"/>
  <c r="AN121" i="11"/>
  <c r="AJ121" i="11"/>
  <c r="AP121" i="11"/>
  <c r="AZ121" i="11"/>
  <c r="AE121" i="11"/>
  <c r="AX121" i="11"/>
  <c r="AM121" i="11"/>
  <c r="AI121" i="11"/>
  <c r="AL121" i="11"/>
  <c r="AH121" i="11"/>
  <c r="AY121" i="11"/>
  <c r="AR121" i="11"/>
  <c r="AV121" i="11"/>
  <c r="AO121" i="11"/>
  <c r="AD114" i="11"/>
  <c r="AE114" i="11"/>
  <c r="AW114" i="11"/>
  <c r="AY114" i="11"/>
  <c r="AM114" i="11"/>
  <c r="AH114" i="11"/>
  <c r="AZ114" i="11"/>
  <c r="AU114" i="11"/>
  <c r="AP114" i="11"/>
  <c r="AI114" i="11"/>
  <c r="AF114" i="11"/>
  <c r="AX114" i="11"/>
  <c r="BA114" i="11"/>
  <c r="AN114" i="11"/>
  <c r="AL114" i="11"/>
  <c r="AJ114" i="11"/>
  <c r="AG114" i="11"/>
  <c r="AR114" i="11"/>
  <c r="AQ114" i="11"/>
  <c r="AO114" i="11"/>
  <c r="AS114" i="11"/>
  <c r="AV114" i="11"/>
  <c r="AT114" i="11"/>
  <c r="AK114" i="11"/>
  <c r="C134" i="11"/>
  <c r="C129" i="11"/>
  <c r="AD223" i="11"/>
  <c r="AP223" i="11"/>
  <c r="AK223" i="11"/>
  <c r="AF223" i="11"/>
  <c r="AX223" i="11"/>
  <c r="AS223" i="11"/>
  <c r="AN223" i="11"/>
  <c r="AI223" i="11"/>
  <c r="BA223" i="11"/>
  <c r="AV223" i="11"/>
  <c r="AQ223" i="11"/>
  <c r="AL223" i="11"/>
  <c r="AG223" i="11"/>
  <c r="AY223" i="11"/>
  <c r="AT223" i="11"/>
  <c r="AO223" i="11"/>
  <c r="AJ223" i="11"/>
  <c r="AE223" i="11"/>
  <c r="AW223" i="11"/>
  <c r="AR223" i="11"/>
  <c r="AM223" i="11"/>
  <c r="AH223" i="11"/>
  <c r="AZ223" i="11"/>
  <c r="AU223" i="11"/>
  <c r="AV78" i="11"/>
  <c r="AQ78" i="11"/>
  <c r="AL78" i="11"/>
  <c r="AG78" i="11"/>
  <c r="AY78" i="11"/>
  <c r="AT78" i="11"/>
  <c r="AO78" i="11"/>
  <c r="AJ78" i="11"/>
  <c r="AE78" i="11"/>
  <c r="AW78" i="11"/>
  <c r="AR78" i="11"/>
  <c r="AM78" i="11"/>
  <c r="AH78" i="11"/>
  <c r="AZ78" i="11"/>
  <c r="AF78" i="11"/>
  <c r="AX78" i="11"/>
  <c r="AS78" i="11"/>
  <c r="AN78" i="11"/>
  <c r="AI78" i="11"/>
  <c r="BA78" i="11"/>
  <c r="AU78" i="11"/>
  <c r="AP78" i="11"/>
  <c r="AK78" i="11"/>
  <c r="AD166" i="11"/>
  <c r="AI166" i="11"/>
  <c r="BA166" i="11"/>
  <c r="AW166" i="11"/>
  <c r="AQ166" i="11"/>
  <c r="AL166" i="11"/>
  <c r="AN166" i="11"/>
  <c r="AY166" i="11"/>
  <c r="AT166" i="11"/>
  <c r="AP166" i="11"/>
  <c r="AJ166" i="11"/>
  <c r="AE166" i="11"/>
  <c r="AV166" i="11"/>
  <c r="AR166" i="11"/>
  <c r="AM166" i="11"/>
  <c r="AX166" i="11"/>
  <c r="AZ166" i="11"/>
  <c r="AU166" i="11"/>
  <c r="AF166" i="11"/>
  <c r="AK166" i="11"/>
  <c r="AG166" i="11"/>
  <c r="AH166" i="11"/>
  <c r="AS166" i="11"/>
  <c r="AO166" i="11"/>
  <c r="AD198" i="11"/>
  <c r="AM198" i="11"/>
  <c r="AS198" i="11"/>
  <c r="BA198" i="11"/>
  <c r="AU198" i="11"/>
  <c r="AH198" i="11"/>
  <c r="AP198" i="11"/>
  <c r="AF198" i="11"/>
  <c r="AX198" i="11"/>
  <c r="AQ198" i="11"/>
  <c r="AN198" i="11"/>
  <c r="AI198" i="11"/>
  <c r="AR198" i="11"/>
  <c r="AV198" i="11"/>
  <c r="AY198" i="11"/>
  <c r="AL198" i="11"/>
  <c r="AG198" i="11"/>
  <c r="AJ198" i="11"/>
  <c r="AT198" i="11"/>
  <c r="AO198" i="11"/>
  <c r="AZ198" i="11"/>
  <c r="AE198" i="11"/>
  <c r="AW198" i="11"/>
  <c r="AK198" i="11"/>
  <c r="AW74" i="11"/>
  <c r="AR74" i="11"/>
  <c r="AU74" i="11"/>
  <c r="AH74" i="11"/>
  <c r="AZ74" i="11"/>
  <c r="AE74" i="11"/>
  <c r="AP74" i="11"/>
  <c r="AK74" i="11"/>
  <c r="AF74" i="11"/>
  <c r="AX74" i="11"/>
  <c r="AS74" i="11"/>
  <c r="AN74" i="11"/>
  <c r="AI74" i="11"/>
  <c r="BA74" i="11"/>
  <c r="AV74" i="11"/>
  <c r="AQ74" i="11"/>
  <c r="AL74" i="11"/>
  <c r="AG74" i="11"/>
  <c r="AY74" i="11"/>
  <c r="AT74" i="11"/>
  <c r="AO74" i="11"/>
  <c r="AJ74" i="11"/>
  <c r="AM74" i="11"/>
  <c r="AR17" i="11"/>
  <c r="AW17" i="11"/>
  <c r="AP17" i="11"/>
  <c r="AM17" i="11"/>
  <c r="AZ17" i="11"/>
  <c r="AH17" i="11"/>
  <c r="AV17" i="11"/>
  <c r="AK17" i="11"/>
  <c r="AX17" i="11"/>
  <c r="AF17" i="11"/>
  <c r="AS17" i="11"/>
  <c r="AI17" i="11"/>
  <c r="BA17" i="11"/>
  <c r="AN17" i="11"/>
  <c r="AQ17" i="11"/>
  <c r="AL17" i="11"/>
  <c r="AO17" i="11"/>
  <c r="AY17" i="11"/>
  <c r="AT17" i="11"/>
  <c r="AE17" i="11"/>
  <c r="AJ17" i="11"/>
  <c r="AG17" i="11"/>
  <c r="AU17" i="11"/>
  <c r="AD203" i="11"/>
  <c r="AI203" i="11"/>
  <c r="BA203" i="11"/>
  <c r="AG203" i="11"/>
  <c r="AJ203" i="11"/>
  <c r="AP203" i="11"/>
  <c r="AX203" i="11"/>
  <c r="AR203" i="11"/>
  <c r="AF203" i="11"/>
  <c r="AZ203" i="11"/>
  <c r="AV203" i="11"/>
  <c r="AK203" i="11"/>
  <c r="AW203" i="11"/>
  <c r="AS203" i="11"/>
  <c r="AH203" i="11"/>
  <c r="AL203" i="11"/>
  <c r="AM203" i="11"/>
  <c r="AQ203" i="11"/>
  <c r="AE203" i="11"/>
  <c r="AO203" i="11"/>
  <c r="AY203" i="11"/>
  <c r="AU203" i="11"/>
  <c r="AT203" i="11"/>
  <c r="AN203" i="11"/>
  <c r="AD165" i="11"/>
  <c r="AP165" i="11"/>
  <c r="AQ165" i="11"/>
  <c r="AX165" i="11"/>
  <c r="BA165" i="11"/>
  <c r="AM165" i="11"/>
  <c r="AI165" i="11"/>
  <c r="AL165" i="11"/>
  <c r="AO165" i="11"/>
  <c r="AY165" i="11"/>
  <c r="AT165" i="11"/>
  <c r="AU165" i="11"/>
  <c r="AJ165" i="11"/>
  <c r="AF165" i="11"/>
  <c r="AW165" i="11"/>
  <c r="AR165" i="11"/>
  <c r="AN165" i="11"/>
  <c r="AK165" i="11"/>
  <c r="AE165" i="11"/>
  <c r="AH165" i="11"/>
  <c r="AS165" i="11"/>
  <c r="AG165" i="11"/>
  <c r="AZ165" i="11"/>
  <c r="AV165" i="11"/>
  <c r="AZ42" i="11"/>
  <c r="AU42" i="11"/>
  <c r="AY42" i="11"/>
  <c r="AK42" i="11"/>
  <c r="AF42" i="11"/>
  <c r="AG42" i="11"/>
  <c r="AS42" i="11"/>
  <c r="AN42" i="11"/>
  <c r="AI42" i="11"/>
  <c r="BA42" i="11"/>
  <c r="AV42" i="11"/>
  <c r="AO42" i="11"/>
  <c r="AL42" i="11"/>
  <c r="AH42" i="11"/>
  <c r="AQ42" i="11"/>
  <c r="AT42" i="11"/>
  <c r="AP42" i="11"/>
  <c r="AJ42" i="11"/>
  <c r="AE42" i="11"/>
  <c r="AX42" i="11"/>
  <c r="AR42" i="11"/>
  <c r="AM42" i="11"/>
  <c r="AW42" i="11"/>
  <c r="AD207" i="11"/>
  <c r="AU207" i="11"/>
  <c r="AP207" i="11"/>
  <c r="BA207" i="11"/>
  <c r="AF207" i="11"/>
  <c r="AX207" i="11"/>
  <c r="AL207" i="11"/>
  <c r="AN207" i="11"/>
  <c r="AT207" i="11"/>
  <c r="AQ207" i="11"/>
  <c r="AV207" i="11"/>
  <c r="AI207" i="11"/>
  <c r="AR207" i="11"/>
  <c r="AG207" i="11"/>
  <c r="AY207" i="11"/>
  <c r="AS207" i="11"/>
  <c r="AE207" i="11"/>
  <c r="AW207" i="11"/>
  <c r="AZ207" i="11"/>
  <c r="AM207" i="11"/>
  <c r="AH207" i="11"/>
  <c r="AK207" i="11"/>
  <c r="AO207" i="11"/>
  <c r="AJ207" i="11"/>
  <c r="AD111" i="11"/>
  <c r="AZ111" i="11"/>
  <c r="AU111" i="11"/>
  <c r="AG111" i="11"/>
  <c r="AK111" i="11"/>
  <c r="AH111" i="11"/>
  <c r="AN111" i="11"/>
  <c r="AS111" i="11"/>
  <c r="AP111" i="11"/>
  <c r="AO111" i="11"/>
  <c r="BA111" i="11"/>
  <c r="AX111" i="11"/>
  <c r="AV111" i="11"/>
  <c r="AL111" i="11"/>
  <c r="AI111" i="11"/>
  <c r="AW111" i="11"/>
  <c r="AT111" i="11"/>
  <c r="AQ111" i="11"/>
  <c r="AJ111" i="11"/>
  <c r="AE111" i="11"/>
  <c r="AY111" i="11"/>
  <c r="AR111" i="11"/>
  <c r="AM111" i="11"/>
  <c r="AF111" i="11"/>
  <c r="AD174" i="11"/>
  <c r="AS174" i="11"/>
  <c r="AO174" i="11"/>
  <c r="AI174" i="11"/>
  <c r="BA174" i="11"/>
  <c r="AW174" i="11"/>
  <c r="AQ174" i="11"/>
  <c r="AL174" i="11"/>
  <c r="AV174" i="11"/>
  <c r="AY174" i="11"/>
  <c r="AT174" i="11"/>
  <c r="AX174" i="11"/>
  <c r="AJ174" i="11"/>
  <c r="AE174" i="11"/>
  <c r="AF174" i="11"/>
  <c r="AR174" i="11"/>
  <c r="AM174" i="11"/>
  <c r="AH174" i="11"/>
  <c r="AZ174" i="11"/>
  <c r="AU174" i="11"/>
  <c r="AN174" i="11"/>
  <c r="AK174" i="11"/>
  <c r="AG174" i="11"/>
  <c r="AP174" i="11"/>
  <c r="AD132" i="11"/>
  <c r="AU132" i="11"/>
  <c r="AP132" i="11"/>
  <c r="AS132" i="11"/>
  <c r="AV132" i="11"/>
  <c r="AR132" i="11"/>
  <c r="AT132" i="11"/>
  <c r="AO132" i="11"/>
  <c r="AI132" i="11"/>
  <c r="AW132" i="11"/>
  <c r="BA132" i="11"/>
  <c r="AH132" i="11"/>
  <c r="AL132" i="11"/>
  <c r="AX132" i="11"/>
  <c r="AY132" i="11"/>
  <c r="AE132" i="11"/>
  <c r="AJ132" i="11"/>
  <c r="AG132" i="11"/>
  <c r="AM132" i="11"/>
  <c r="AZ132" i="11"/>
  <c r="AF132" i="11"/>
  <c r="AK132" i="11"/>
  <c r="AN132" i="11"/>
  <c r="AQ132" i="11"/>
  <c r="AD154" i="11"/>
  <c r="AM154" i="11"/>
  <c r="AI154" i="11"/>
  <c r="AJ154" i="11"/>
  <c r="AU154" i="11"/>
  <c r="AQ154" i="11"/>
  <c r="AK154" i="11"/>
  <c r="AF154" i="11"/>
  <c r="AY154" i="11"/>
  <c r="AS154" i="11"/>
  <c r="AN154" i="11"/>
  <c r="AP154" i="11"/>
  <c r="BA154" i="11"/>
  <c r="AV154" i="11"/>
  <c r="AR154" i="11"/>
  <c r="AT154" i="11"/>
  <c r="AO154" i="11"/>
  <c r="AZ154" i="11"/>
  <c r="AE154" i="11"/>
  <c r="AW154" i="11"/>
  <c r="AH154" i="11"/>
  <c r="AL154" i="11"/>
  <c r="AG154" i="11"/>
  <c r="AX154" i="11"/>
  <c r="AD220" i="11"/>
  <c r="AE220" i="11"/>
  <c r="AW220" i="11"/>
  <c r="AR220" i="11"/>
  <c r="AM220" i="11"/>
  <c r="AH220" i="11"/>
  <c r="AZ220" i="11"/>
  <c r="AU220" i="11"/>
  <c r="AP220" i="11"/>
  <c r="AK220" i="11"/>
  <c r="AF220" i="11"/>
  <c r="AX220" i="11"/>
  <c r="AS220" i="11"/>
  <c r="AN220" i="11"/>
  <c r="AI220" i="11"/>
  <c r="AL220" i="11"/>
  <c r="AG220" i="11"/>
  <c r="AY220" i="11"/>
  <c r="AT220" i="11"/>
  <c r="AO220" i="11"/>
  <c r="AJ220" i="11"/>
  <c r="BA220" i="11"/>
  <c r="AV220" i="11"/>
  <c r="AQ220" i="11"/>
  <c r="AD164" i="11"/>
  <c r="AW164" i="11"/>
  <c r="AR164" i="11"/>
  <c r="AF164" i="11"/>
  <c r="AH164" i="11"/>
  <c r="AZ164" i="11"/>
  <c r="AL164" i="11"/>
  <c r="AP164" i="11"/>
  <c r="AK164" i="11"/>
  <c r="AN164" i="11"/>
  <c r="AX164" i="11"/>
  <c r="AS164" i="11"/>
  <c r="AT164" i="11"/>
  <c r="AI164" i="11"/>
  <c r="BA164" i="11"/>
  <c r="AV164" i="11"/>
  <c r="AQ164" i="11"/>
  <c r="AE164" i="11"/>
  <c r="AG164" i="11"/>
  <c r="AY164" i="11"/>
  <c r="AM164" i="11"/>
  <c r="AO164" i="11"/>
  <c r="AJ164" i="11"/>
  <c r="AU164" i="11"/>
  <c r="AJ55" i="11"/>
  <c r="AM55" i="11"/>
  <c r="AQ55" i="11"/>
  <c r="AR55" i="11"/>
  <c r="AX55" i="11"/>
  <c r="AH55" i="11"/>
  <c r="AZ55" i="11"/>
  <c r="AO55" i="11"/>
  <c r="AS55" i="11"/>
  <c r="AV55" i="11"/>
  <c r="AP55" i="11"/>
  <c r="AU55" i="11"/>
  <c r="AL55" i="11"/>
  <c r="AK55" i="11"/>
  <c r="AW55" i="11"/>
  <c r="AY55" i="11"/>
  <c r="AE55" i="11"/>
  <c r="BA55" i="11"/>
  <c r="AG55" i="11"/>
  <c r="AF55" i="11"/>
  <c r="AI55" i="11"/>
  <c r="AN55" i="11"/>
  <c r="AT55" i="11"/>
  <c r="C82" i="11"/>
  <c r="AD206" i="11"/>
  <c r="AN206" i="11"/>
  <c r="AQ206" i="11"/>
  <c r="AZ206" i="11"/>
  <c r="AV206" i="11"/>
  <c r="AR206" i="11"/>
  <c r="AL206" i="11"/>
  <c r="AG206" i="11"/>
  <c r="AS206" i="11"/>
  <c r="AT206" i="11"/>
  <c r="AO206" i="11"/>
  <c r="AH206" i="11"/>
  <c r="AE206" i="11"/>
  <c r="AW206" i="11"/>
  <c r="AX206" i="11"/>
  <c r="AM206" i="11"/>
  <c r="AK206" i="11"/>
  <c r="AI206" i="11"/>
  <c r="AU206" i="11"/>
  <c r="BA206" i="11"/>
  <c r="AY206" i="11"/>
  <c r="AF206" i="11"/>
  <c r="AP206" i="11"/>
  <c r="AJ206" i="11"/>
  <c r="AD199" i="11"/>
  <c r="AO199" i="11"/>
  <c r="AS199" i="11"/>
  <c r="AE199" i="11"/>
  <c r="AW199" i="11"/>
  <c r="AT199" i="11"/>
  <c r="AM199" i="11"/>
  <c r="AH199" i="11"/>
  <c r="AI199" i="11"/>
  <c r="AU199" i="11"/>
  <c r="AP199" i="11"/>
  <c r="AY199" i="11"/>
  <c r="AF199" i="11"/>
  <c r="AX199" i="11"/>
  <c r="AJ199" i="11"/>
  <c r="AN199" i="11"/>
  <c r="AL199" i="11"/>
  <c r="AZ199" i="11"/>
  <c r="AV199" i="11"/>
  <c r="AQ199" i="11"/>
  <c r="BA199" i="11"/>
  <c r="AG199" i="11"/>
  <c r="AR199" i="11"/>
  <c r="AK199" i="11"/>
  <c r="BA10" i="11"/>
  <c r="AI10" i="11"/>
  <c r="AQ10" i="11"/>
  <c r="AL10" i="11"/>
  <c r="AY10" i="11"/>
  <c r="AW10" i="11"/>
  <c r="AT10" i="11"/>
  <c r="AN10" i="11"/>
  <c r="AJ10" i="11"/>
  <c r="AE10" i="11"/>
  <c r="AO10" i="11"/>
  <c r="AR10" i="11"/>
  <c r="AM10" i="11"/>
  <c r="AP10" i="11"/>
  <c r="AK10" i="11"/>
  <c r="AH10" i="11"/>
  <c r="AV10" i="11"/>
  <c r="AS10" i="11"/>
  <c r="AX10" i="11"/>
  <c r="AG10" i="11"/>
  <c r="AZ10" i="11"/>
  <c r="AU10" i="11"/>
  <c r="AF10" i="11"/>
  <c r="AI113" i="11"/>
  <c r="AM113" i="11"/>
  <c r="AG113" i="11"/>
  <c r="AK113" i="11"/>
  <c r="AQ113" i="11"/>
  <c r="AF113" i="11"/>
  <c r="AN113" i="11"/>
  <c r="AW113" i="11"/>
  <c r="AL113" i="11"/>
  <c r="AH113" i="11"/>
  <c r="AY113" i="11"/>
  <c r="AE113" i="11"/>
  <c r="AD113" i="11"/>
  <c r="AR113" i="11"/>
  <c r="AP113" i="11"/>
  <c r="AU113" i="11"/>
  <c r="AO113" i="11"/>
  <c r="AS113" i="11"/>
  <c r="AX113" i="11"/>
  <c r="AT113" i="11"/>
  <c r="AZ113" i="11"/>
  <c r="AV113" i="11"/>
  <c r="AJ113" i="11"/>
  <c r="BA113" i="11"/>
  <c r="L45" i="3"/>
  <c r="C26" i="11" s="1"/>
  <c r="AD125" i="11"/>
  <c r="AR125" i="11"/>
  <c r="AL125" i="11"/>
  <c r="AT125" i="11"/>
  <c r="AG125" i="11"/>
  <c r="AZ125" i="11"/>
  <c r="AP125" i="11"/>
  <c r="AU125" i="11"/>
  <c r="AY125" i="11"/>
  <c r="AS125" i="11"/>
  <c r="AQ125" i="11"/>
  <c r="AX125" i="11"/>
  <c r="AE125" i="11"/>
  <c r="AJ125" i="11"/>
  <c r="AV125" i="11"/>
  <c r="AN125" i="11"/>
  <c r="AF125" i="11"/>
  <c r="AH125" i="11"/>
  <c r="AW125" i="11"/>
  <c r="AI125" i="11"/>
  <c r="AO125" i="11"/>
  <c r="BA125" i="11"/>
  <c r="AM125" i="11"/>
  <c r="AK125" i="11"/>
  <c r="AD123" i="11"/>
  <c r="AJ123" i="11"/>
  <c r="AN123" i="11"/>
  <c r="BA123" i="11"/>
  <c r="AT123" i="11"/>
  <c r="AZ123" i="11"/>
  <c r="AH123" i="11"/>
  <c r="AK123" i="11"/>
  <c r="AF123" i="11"/>
  <c r="AP123" i="11"/>
  <c r="AU123" i="11"/>
  <c r="AR123" i="11"/>
  <c r="AX123" i="11"/>
  <c r="AL123" i="11"/>
  <c r="AE123" i="11"/>
  <c r="AQ123" i="11"/>
  <c r="AM123" i="11"/>
  <c r="AO123" i="11"/>
  <c r="AY123" i="11"/>
  <c r="AW123" i="11"/>
  <c r="AS123" i="11"/>
  <c r="AG123" i="11"/>
  <c r="AI123" i="11"/>
  <c r="AV123" i="11"/>
  <c r="AK25" i="11"/>
  <c r="AV25" i="11"/>
  <c r="AQ25" i="11"/>
  <c r="AS25" i="11"/>
  <c r="AE25" i="11"/>
  <c r="AZ25" i="11"/>
  <c r="BA25" i="11"/>
  <c r="AN25" i="11"/>
  <c r="AG25" i="11"/>
  <c r="AJ25" i="11"/>
  <c r="AW25" i="11"/>
  <c r="AI25" i="11"/>
  <c r="AT25" i="11"/>
  <c r="AF25" i="11"/>
  <c r="AP25" i="11"/>
  <c r="AU25" i="11"/>
  <c r="AX25" i="11"/>
  <c r="AY25" i="11"/>
  <c r="AM25" i="11"/>
  <c r="AH25" i="11"/>
  <c r="AL25" i="11"/>
  <c r="AO25" i="11"/>
  <c r="AR25" i="11"/>
  <c r="AD98" i="11"/>
  <c r="AQ98" i="11"/>
  <c r="AM98" i="11"/>
  <c r="AZ98" i="11"/>
  <c r="AY98" i="11"/>
  <c r="AW98" i="11"/>
  <c r="BA98" i="11"/>
  <c r="AJ98" i="11"/>
  <c r="AF98" i="11"/>
  <c r="AE98" i="11"/>
  <c r="AT98" i="11"/>
  <c r="AR98" i="11"/>
  <c r="AH98" i="11"/>
  <c r="AK98" i="11"/>
  <c r="AG98" i="11"/>
  <c r="AP98" i="11"/>
  <c r="AU98" i="11"/>
  <c r="AS98" i="11"/>
  <c r="AX98" i="11"/>
  <c r="AL98" i="11"/>
  <c r="AN98" i="11"/>
  <c r="AI98" i="11"/>
  <c r="AV98" i="11"/>
  <c r="AO98" i="11"/>
  <c r="AO68" i="11"/>
  <c r="AJ68" i="11"/>
  <c r="AE68" i="11"/>
  <c r="AW68" i="11"/>
  <c r="AR68" i="11"/>
  <c r="AM68" i="11"/>
  <c r="AH68" i="11"/>
  <c r="AZ68" i="11"/>
  <c r="AU68" i="11"/>
  <c r="AP68" i="11"/>
  <c r="AK68" i="11"/>
  <c r="AF68" i="11"/>
  <c r="AX68" i="11"/>
  <c r="AS68" i="11"/>
  <c r="AN68" i="11"/>
  <c r="AI68" i="11"/>
  <c r="BA68" i="11"/>
  <c r="AV68" i="11"/>
  <c r="AQ68" i="11"/>
  <c r="AL68" i="11"/>
  <c r="AG68" i="11"/>
  <c r="AY68" i="11"/>
  <c r="AT68" i="11"/>
  <c r="AF52" i="11"/>
  <c r="AX52" i="11"/>
  <c r="AJ52" i="11"/>
  <c r="AN52" i="11"/>
  <c r="AI52" i="11"/>
  <c r="AL52" i="11"/>
  <c r="AV52" i="11"/>
  <c r="AQ52" i="11"/>
  <c r="AR52" i="11"/>
  <c r="AM52" i="11"/>
  <c r="AH52" i="11"/>
  <c r="BA52" i="11"/>
  <c r="AY52" i="11"/>
  <c r="AK52" i="11"/>
  <c r="AE52" i="11"/>
  <c r="AS52" i="11"/>
  <c r="AU52" i="11"/>
  <c r="AZ52" i="11"/>
  <c r="AG52" i="11"/>
  <c r="AT52" i="11"/>
  <c r="AO52" i="11"/>
  <c r="AW52" i="11"/>
  <c r="AP52" i="11"/>
  <c r="AD152" i="11"/>
  <c r="AQ152" i="11"/>
  <c r="AL152" i="11"/>
  <c r="AF152" i="11"/>
  <c r="AY152" i="11"/>
  <c r="AT152" i="11"/>
  <c r="AH152" i="11"/>
  <c r="AJ152" i="11"/>
  <c r="AE152" i="11"/>
  <c r="AN152" i="11"/>
  <c r="AR152" i="11"/>
  <c r="AM152" i="11"/>
  <c r="AP152" i="11"/>
  <c r="AZ152" i="11"/>
  <c r="AU152" i="11"/>
  <c r="AV152" i="11"/>
  <c r="AK152" i="11"/>
  <c r="AG152" i="11"/>
  <c r="AX152" i="11"/>
  <c r="AS152" i="11"/>
  <c r="AO152" i="11"/>
  <c r="AI152" i="11"/>
  <c r="BA152" i="11"/>
  <c r="AW152" i="11"/>
  <c r="L250" i="3"/>
  <c r="C238" i="11" s="1"/>
  <c r="AD110" i="11"/>
  <c r="AK110" i="11"/>
  <c r="AH110" i="11"/>
  <c r="AN110" i="11"/>
  <c r="AS110" i="11"/>
  <c r="AP110" i="11"/>
  <c r="AI110" i="11"/>
  <c r="BA110" i="11"/>
  <c r="AX110" i="11"/>
  <c r="AQ110" i="11"/>
  <c r="AL110" i="11"/>
  <c r="AU110" i="11"/>
  <c r="AJ110" i="11"/>
  <c r="AG110" i="11"/>
  <c r="AE110" i="11"/>
  <c r="AR110" i="11"/>
  <c r="AO110" i="11"/>
  <c r="AF110" i="11"/>
  <c r="AY110" i="11"/>
  <c r="AZ110" i="11"/>
  <c r="AT110" i="11"/>
  <c r="AW110" i="11"/>
  <c r="AV110" i="11"/>
  <c r="AM110" i="11"/>
  <c r="AD202" i="11"/>
  <c r="AR202" i="11"/>
  <c r="AM202" i="11"/>
  <c r="AH202" i="11"/>
  <c r="AZ202" i="11"/>
  <c r="AN202" i="11"/>
  <c r="AP202" i="11"/>
  <c r="AK202" i="11"/>
  <c r="AO202" i="11"/>
  <c r="AX202" i="11"/>
  <c r="AS202" i="11"/>
  <c r="AT202" i="11"/>
  <c r="AI202" i="11"/>
  <c r="BA202" i="11"/>
  <c r="AE202" i="11"/>
  <c r="AQ202" i="11"/>
  <c r="AG202" i="11"/>
  <c r="AU202" i="11"/>
  <c r="AY202" i="11"/>
  <c r="AW202" i="11"/>
  <c r="AF202" i="11"/>
  <c r="AJ202" i="11"/>
  <c r="AL202" i="11"/>
  <c r="AV202" i="11"/>
  <c r="AS27" i="11"/>
  <c r="AN27" i="11"/>
  <c r="AQ27" i="11"/>
  <c r="BA27" i="11"/>
  <c r="AV27" i="11"/>
  <c r="AW27" i="11"/>
  <c r="AT27" i="11"/>
  <c r="AP27" i="11"/>
  <c r="AJ27" i="11"/>
  <c r="AE27" i="11"/>
  <c r="AX27" i="11"/>
  <c r="AU27" i="11"/>
  <c r="AF27" i="11"/>
  <c r="AH27" i="11"/>
  <c r="AR27" i="11"/>
  <c r="AG27" i="11"/>
  <c r="AZ27" i="11"/>
  <c r="AI27" i="11"/>
  <c r="AK27" i="11"/>
  <c r="AO27" i="11"/>
  <c r="AL27" i="11"/>
  <c r="AY27" i="11"/>
  <c r="AM27" i="11"/>
  <c r="AQ63" i="11"/>
  <c r="AL63" i="11"/>
  <c r="AG63" i="11"/>
  <c r="AY63" i="11"/>
  <c r="AT63" i="11"/>
  <c r="AO63" i="11"/>
  <c r="AR63" i="11"/>
  <c r="AM63" i="11"/>
  <c r="AH63" i="11"/>
  <c r="AZ63" i="11"/>
  <c r="AU63" i="11"/>
  <c r="AP63" i="11"/>
  <c r="AN63" i="11"/>
  <c r="AI63" i="11"/>
  <c r="AV63" i="11"/>
  <c r="AJ63" i="11"/>
  <c r="AW63" i="11"/>
  <c r="AK63" i="11"/>
  <c r="AX63" i="11"/>
  <c r="AS63" i="11"/>
  <c r="BA63" i="11"/>
  <c r="AE63" i="11"/>
  <c r="AF63" i="11"/>
  <c r="AV99" i="11"/>
  <c r="AX99" i="11"/>
  <c r="AL99" i="11"/>
  <c r="AO99" i="11"/>
  <c r="AW99" i="11"/>
  <c r="AK99" i="11"/>
  <c r="AS99" i="11"/>
  <c r="AN99" i="11"/>
  <c r="AT99" i="11"/>
  <c r="AG99" i="11"/>
  <c r="AP99" i="11"/>
  <c r="BA99" i="11"/>
  <c r="AQ99" i="11"/>
  <c r="AM99" i="11"/>
  <c r="AU99" i="11"/>
  <c r="AJ99" i="11"/>
  <c r="AD99" i="11"/>
  <c r="AI99" i="11"/>
  <c r="AF99" i="11"/>
  <c r="AZ99" i="11"/>
  <c r="AY99" i="11"/>
  <c r="AE99" i="11"/>
  <c r="AH99" i="11"/>
  <c r="AR99" i="11"/>
  <c r="AD178" i="11"/>
  <c r="AO178" i="11"/>
  <c r="AK178" i="11"/>
  <c r="AE178" i="11"/>
  <c r="AW178" i="11"/>
  <c r="AS178" i="11"/>
  <c r="AM178" i="11"/>
  <c r="AH178" i="11"/>
  <c r="BA178" i="11"/>
  <c r="AU178" i="11"/>
  <c r="AP178" i="11"/>
  <c r="AZ178" i="11"/>
  <c r="AF178" i="11"/>
  <c r="AX178" i="11"/>
  <c r="AJ178" i="11"/>
  <c r="AV178" i="11"/>
  <c r="AQ178" i="11"/>
  <c r="AR178" i="11"/>
  <c r="AG178" i="11"/>
  <c r="AY178" i="11"/>
  <c r="AT178" i="11"/>
  <c r="AI178" i="11"/>
  <c r="AL178" i="11"/>
  <c r="AN178" i="11"/>
  <c r="AD126" i="11"/>
  <c r="AZ126" i="11"/>
  <c r="AU126" i="11"/>
  <c r="AI126" i="11"/>
  <c r="AK126" i="11"/>
  <c r="AF126" i="11"/>
  <c r="AO126" i="11"/>
  <c r="AS126" i="11"/>
  <c r="AN126" i="11"/>
  <c r="AQ126" i="11"/>
  <c r="BA126" i="11"/>
  <c r="AV126" i="11"/>
  <c r="AW126" i="11"/>
  <c r="AL126" i="11"/>
  <c r="AH126" i="11"/>
  <c r="AY126" i="11"/>
  <c r="AJ126" i="11"/>
  <c r="AE126" i="11"/>
  <c r="AX126" i="11"/>
  <c r="AR126" i="11"/>
  <c r="AM126" i="11"/>
  <c r="AG126" i="11"/>
  <c r="AT126" i="11"/>
  <c r="AP126" i="11"/>
  <c r="AU29" i="11"/>
  <c r="AP29" i="11"/>
  <c r="AK29" i="11"/>
  <c r="AF29" i="11"/>
  <c r="AX29" i="11"/>
  <c r="AQ29" i="11"/>
  <c r="AN29" i="11"/>
  <c r="AJ29" i="11"/>
  <c r="AS29" i="11"/>
  <c r="AV29" i="11"/>
  <c r="AR29" i="11"/>
  <c r="AL29" i="11"/>
  <c r="AG29" i="11"/>
  <c r="AZ29" i="11"/>
  <c r="AE29" i="11"/>
  <c r="AW29" i="11"/>
  <c r="BA29" i="11"/>
  <c r="AM29" i="11"/>
  <c r="AH29" i="11"/>
  <c r="AI29" i="11"/>
  <c r="AT29" i="11"/>
  <c r="AO29" i="11"/>
  <c r="AY29" i="11"/>
  <c r="AR169" i="11"/>
  <c r="AD169" i="11"/>
  <c r="AO169" i="11"/>
  <c r="AS169" i="11"/>
  <c r="AK169" i="11"/>
  <c r="AJ169" i="11"/>
  <c r="AV169" i="11"/>
  <c r="AT169" i="11"/>
  <c r="AP169" i="11"/>
  <c r="AW169" i="11"/>
  <c r="AZ169" i="11"/>
  <c r="AU169" i="11"/>
  <c r="AG169" i="11"/>
  <c r="AL169" i="11"/>
  <c r="AQ169" i="11"/>
  <c r="AN169" i="11"/>
  <c r="AY169" i="11"/>
  <c r="AH169" i="11"/>
  <c r="BA169" i="11"/>
  <c r="AX169" i="11"/>
  <c r="AM169" i="11"/>
  <c r="AE169" i="11"/>
  <c r="AI169" i="11"/>
  <c r="AF169" i="11"/>
  <c r="AV79" i="11"/>
  <c r="AQ79" i="11"/>
  <c r="AL79" i="11"/>
  <c r="AG79" i="11"/>
  <c r="AY79" i="11"/>
  <c r="AT79" i="11"/>
  <c r="AO79" i="11"/>
  <c r="AJ79" i="11"/>
  <c r="AE79" i="11"/>
  <c r="AW79" i="11"/>
  <c r="AR79" i="11"/>
  <c r="AM79" i="11"/>
  <c r="AH79" i="11"/>
  <c r="AZ79" i="11"/>
  <c r="AU79" i="11"/>
  <c r="AP79" i="11"/>
  <c r="AI79" i="11"/>
  <c r="AK79" i="11"/>
  <c r="AS79" i="11"/>
  <c r="BA79" i="11"/>
  <c r="AN79" i="11"/>
  <c r="AX79" i="11"/>
  <c r="AF79" i="11"/>
  <c r="AI91" i="11"/>
  <c r="BA91" i="11"/>
  <c r="AO91" i="11"/>
  <c r="AQ91" i="11"/>
  <c r="AL91" i="11"/>
  <c r="AP91" i="11"/>
  <c r="AY91" i="11"/>
  <c r="AT91" i="11"/>
  <c r="AV91" i="11"/>
  <c r="AJ91" i="11"/>
  <c r="AE91" i="11"/>
  <c r="AF91" i="11"/>
  <c r="AR91" i="11"/>
  <c r="AM91" i="11"/>
  <c r="AH91" i="11"/>
  <c r="AZ91" i="11"/>
  <c r="AU91" i="11"/>
  <c r="AW91" i="11"/>
  <c r="AK91" i="11"/>
  <c r="AG91" i="11"/>
  <c r="AX91" i="11"/>
  <c r="AS91" i="11"/>
  <c r="AN91" i="11"/>
  <c r="AF133" i="11"/>
  <c r="AX133" i="11"/>
  <c r="AL133" i="11"/>
  <c r="AG133" i="11"/>
  <c r="AY133" i="11"/>
  <c r="AZ133" i="11"/>
  <c r="AE133" i="11"/>
  <c r="AW133" i="11"/>
  <c r="AS133" i="11"/>
  <c r="AD133" i="11"/>
  <c r="AO133" i="11"/>
  <c r="AR133" i="11"/>
  <c r="AH133" i="11"/>
  <c r="AT133" i="11"/>
  <c r="AV133" i="11"/>
  <c r="AP133" i="11"/>
  <c r="AI133" i="11"/>
  <c r="AM133" i="11"/>
  <c r="AQ133" i="11"/>
  <c r="AU133" i="11"/>
  <c r="AK133" i="11"/>
  <c r="AN133" i="11"/>
  <c r="BA133" i="11"/>
  <c r="AJ133" i="11"/>
  <c r="AI97" i="11"/>
  <c r="AY97" i="11"/>
  <c r="BA97" i="11"/>
  <c r="AG97" i="11"/>
  <c r="AS97" i="11"/>
  <c r="AZ97" i="11"/>
  <c r="AX97" i="11"/>
  <c r="AR97" i="11"/>
  <c r="AK97" i="11"/>
  <c r="AE97" i="11"/>
  <c r="AF97" i="11"/>
  <c r="AT97" i="11"/>
  <c r="AM97" i="11"/>
  <c r="AU97" i="11"/>
  <c r="AN97" i="11"/>
  <c r="AO97" i="11"/>
  <c r="AJ97" i="11"/>
  <c r="AQ97" i="11"/>
  <c r="AP97" i="11"/>
  <c r="AW97" i="11"/>
  <c r="AV97" i="11"/>
  <c r="AH97" i="11"/>
  <c r="AL97" i="11"/>
  <c r="AG21" i="11"/>
  <c r="AL21" i="11"/>
  <c r="AZ21" i="11"/>
  <c r="AO21" i="11"/>
  <c r="AQ21" i="11"/>
  <c r="AE21" i="11"/>
  <c r="AW21" i="11"/>
  <c r="AR21" i="11"/>
  <c r="AM21" i="11"/>
  <c r="AH21" i="11"/>
  <c r="AS21" i="11"/>
  <c r="AU21" i="11"/>
  <c r="AP21" i="11"/>
  <c r="AI21" i="11"/>
  <c r="AF21" i="11"/>
  <c r="AX21" i="11"/>
  <c r="AY21" i="11"/>
  <c r="AN21" i="11"/>
  <c r="AK21" i="11"/>
  <c r="AJ21" i="11"/>
  <c r="AV21" i="11"/>
  <c r="BA21" i="11"/>
  <c r="AT21" i="11"/>
  <c r="AD112" i="11"/>
  <c r="AT112" i="11"/>
  <c r="AQ112" i="11"/>
  <c r="AP112" i="11"/>
  <c r="AE112" i="11"/>
  <c r="AY112" i="11"/>
  <c r="AW112" i="11"/>
  <c r="AM112" i="11"/>
  <c r="AJ112" i="11"/>
  <c r="AX112" i="11"/>
  <c r="AU112" i="11"/>
  <c r="AR112" i="11"/>
  <c r="AK112" i="11"/>
  <c r="AF112" i="11"/>
  <c r="AZ112" i="11"/>
  <c r="BA112" i="11"/>
  <c r="AV112" i="11"/>
  <c r="AH112" i="11"/>
  <c r="AL112" i="11"/>
  <c r="AI112" i="11"/>
  <c r="AO112" i="11"/>
  <c r="AG112" i="11"/>
  <c r="AS112" i="11"/>
  <c r="AN112" i="11"/>
  <c r="AD176" i="11"/>
  <c r="AE176" i="11"/>
  <c r="AW176" i="11"/>
  <c r="AX176" i="11"/>
  <c r="AM176" i="11"/>
  <c r="AI176" i="11"/>
  <c r="AZ176" i="11"/>
  <c r="AU176" i="11"/>
  <c r="AQ176" i="11"/>
  <c r="AK176" i="11"/>
  <c r="AF176" i="11"/>
  <c r="AY176" i="11"/>
  <c r="AS176" i="11"/>
  <c r="AN176" i="11"/>
  <c r="AH176" i="11"/>
  <c r="BA176" i="11"/>
  <c r="AV176" i="11"/>
  <c r="AJ176" i="11"/>
  <c r="AL176" i="11"/>
  <c r="AG176" i="11"/>
  <c r="AP176" i="11"/>
  <c r="AT176" i="11"/>
  <c r="AO176" i="11"/>
  <c r="AR176" i="11"/>
  <c r="AL18" i="11"/>
  <c r="AV18" i="11"/>
  <c r="AY18" i="11"/>
  <c r="AT18" i="11"/>
  <c r="AG18" i="11"/>
  <c r="AJ18" i="11"/>
  <c r="AE18" i="11"/>
  <c r="AW18" i="11"/>
  <c r="AK18" i="11"/>
  <c r="AP18" i="11"/>
  <c r="AN18" i="11"/>
  <c r="AS18" i="11"/>
  <c r="AI18" i="11"/>
  <c r="BA18" i="11"/>
  <c r="AO18" i="11"/>
  <c r="AM18" i="11"/>
  <c r="AU18" i="11"/>
  <c r="AQ18" i="11"/>
  <c r="AF18" i="11"/>
  <c r="AR18" i="11"/>
  <c r="AH18" i="11"/>
  <c r="AZ18" i="11"/>
  <c r="AX18" i="11"/>
  <c r="AN87" i="11"/>
  <c r="AI87" i="11"/>
  <c r="BA87" i="11"/>
  <c r="AV87" i="11"/>
  <c r="AQ87" i="11"/>
  <c r="AL87" i="11"/>
  <c r="AG87" i="11"/>
  <c r="AY87" i="11"/>
  <c r="AT87" i="11"/>
  <c r="AO87" i="11"/>
  <c r="AJ87" i="11"/>
  <c r="AE87" i="11"/>
  <c r="AW87" i="11"/>
  <c r="AR87" i="11"/>
  <c r="AM87" i="11"/>
  <c r="AH87" i="11"/>
  <c r="AZ87" i="11"/>
  <c r="AU87" i="11"/>
  <c r="AP87" i="11"/>
  <c r="AK87" i="11"/>
  <c r="AF87" i="11"/>
  <c r="AX87" i="11"/>
  <c r="AS87" i="11"/>
  <c r="L254" i="3"/>
  <c r="C234" i="11" s="1"/>
  <c r="AD103" i="11"/>
  <c r="BA103" i="11"/>
  <c r="AX103" i="11"/>
  <c r="AN103" i="11"/>
  <c r="AL103" i="11"/>
  <c r="AI103" i="11"/>
  <c r="AO103" i="11"/>
  <c r="AJ103" i="11"/>
  <c r="AE103" i="11"/>
  <c r="AY103" i="11"/>
  <c r="AR103" i="11"/>
  <c r="AM103" i="11"/>
  <c r="AV103" i="11"/>
  <c r="AK103" i="11"/>
  <c r="AF103" i="11"/>
  <c r="AS103" i="11"/>
  <c r="AG103" i="11"/>
  <c r="AT103" i="11"/>
  <c r="AU103" i="11"/>
  <c r="AH103" i="11"/>
  <c r="AP103" i="11"/>
  <c r="AQ103" i="11"/>
  <c r="AZ103" i="11"/>
  <c r="AW103" i="11"/>
  <c r="AD218" i="11"/>
  <c r="AF218" i="11"/>
  <c r="BA218" i="11"/>
  <c r="AV218" i="11"/>
  <c r="AO218" i="11"/>
  <c r="AJ218" i="11"/>
  <c r="AE218" i="11"/>
  <c r="AY218" i="11"/>
  <c r="AS218" i="11"/>
  <c r="AN218" i="11"/>
  <c r="AG218" i="11"/>
  <c r="AK218" i="11"/>
  <c r="AW218" i="11"/>
  <c r="AQ218" i="11"/>
  <c r="AT218" i="11"/>
  <c r="AP218" i="11"/>
  <c r="AI218" i="11"/>
  <c r="AU218" i="11"/>
  <c r="AX218" i="11"/>
  <c r="AR218" i="11"/>
  <c r="AM218" i="11"/>
  <c r="AH218" i="11"/>
  <c r="AZ218" i="11"/>
  <c r="AL218" i="11"/>
  <c r="AH62" i="11"/>
  <c r="AZ62" i="11"/>
  <c r="AU62" i="11"/>
  <c r="AP62" i="11"/>
  <c r="AK62" i="11"/>
  <c r="AF62" i="11"/>
  <c r="AX62" i="11"/>
  <c r="AS62" i="11"/>
  <c r="AN62" i="11"/>
  <c r="AI62" i="11"/>
  <c r="BA62" i="11"/>
  <c r="AV62" i="11"/>
  <c r="AQ62" i="11"/>
  <c r="AL62" i="11"/>
  <c r="AO62" i="11"/>
  <c r="AY62" i="11"/>
  <c r="AT62" i="11"/>
  <c r="AW62" i="11"/>
  <c r="AJ62" i="11"/>
  <c r="AE62" i="11"/>
  <c r="AG62" i="11"/>
  <c r="AR62" i="11"/>
  <c r="AM62" i="11"/>
  <c r="C34" i="11"/>
  <c r="AP89" i="11"/>
  <c r="AK89" i="11"/>
  <c r="AF89" i="11"/>
  <c r="AX89" i="11"/>
  <c r="AS89" i="11"/>
  <c r="AN89" i="11"/>
  <c r="AI89" i="11"/>
  <c r="BA89" i="11"/>
  <c r="AV89" i="11"/>
  <c r="AQ89" i="11"/>
  <c r="AL89" i="11"/>
  <c r="AG89" i="11"/>
  <c r="AY89" i="11"/>
  <c r="AT89" i="11"/>
  <c r="AO89" i="11"/>
  <c r="AJ89" i="11"/>
  <c r="AE89" i="11"/>
  <c r="AW89" i="11"/>
  <c r="AR89" i="11"/>
  <c r="AM89" i="11"/>
  <c r="AH89" i="11"/>
  <c r="AZ89" i="11"/>
  <c r="AU89" i="11"/>
  <c r="C156" i="11"/>
  <c r="AD201" i="11"/>
  <c r="AP201" i="11"/>
  <c r="AN201" i="11"/>
  <c r="BA201" i="11"/>
  <c r="AX201" i="11"/>
  <c r="AS201" i="11"/>
  <c r="AL201" i="11"/>
  <c r="AI201" i="11"/>
  <c r="AT201" i="11"/>
  <c r="AM201" i="11"/>
  <c r="AQ201" i="11"/>
  <c r="AE201" i="11"/>
  <c r="AG201" i="11"/>
  <c r="AY201" i="11"/>
  <c r="AU201" i="11"/>
  <c r="AO201" i="11"/>
  <c r="AJ201" i="11"/>
  <c r="AF201" i="11"/>
  <c r="AW201" i="11"/>
  <c r="AR201" i="11"/>
  <c r="AV201" i="11"/>
  <c r="AH201" i="11"/>
  <c r="AZ201" i="11"/>
  <c r="AK201" i="11"/>
  <c r="AD214" i="11"/>
  <c r="AE214" i="11"/>
  <c r="AR214" i="11"/>
  <c r="AY214" i="11"/>
  <c r="AM214" i="11"/>
  <c r="AH214" i="11"/>
  <c r="AO214" i="11"/>
  <c r="AU214" i="11"/>
  <c r="AS214" i="11"/>
  <c r="AZ214" i="11"/>
  <c r="AF214" i="11"/>
  <c r="AI214" i="11"/>
  <c r="AP214" i="11"/>
  <c r="AN214" i="11"/>
  <c r="AW214" i="11"/>
  <c r="BA214" i="11"/>
  <c r="AV214" i="11"/>
  <c r="AJ214" i="11"/>
  <c r="AL214" i="11"/>
  <c r="AQ214" i="11"/>
  <c r="AX214" i="11"/>
  <c r="AT214" i="11"/>
  <c r="AG214" i="11"/>
  <c r="AK214" i="11"/>
  <c r="AT182" i="11"/>
  <c r="AX182" i="11"/>
  <c r="AD182" i="11"/>
  <c r="AR182" i="11"/>
  <c r="AM182" i="11"/>
  <c r="AY182" i="11"/>
  <c r="AS182" i="11"/>
  <c r="AW182" i="11"/>
  <c r="BA182" i="11"/>
  <c r="AG182" i="11"/>
  <c r="AK182" i="11"/>
  <c r="AL182" i="11"/>
  <c r="AH182" i="11"/>
  <c r="AV182" i="11"/>
  <c r="AE182" i="11"/>
  <c r="AI182" i="11"/>
  <c r="AU182" i="11"/>
  <c r="AO182" i="11"/>
  <c r="AJ182" i="11"/>
  <c r="AF182" i="11"/>
  <c r="AP182" i="11"/>
  <c r="AZ182" i="11"/>
  <c r="AN182" i="11"/>
  <c r="AQ182" i="11"/>
  <c r="AD229" i="11"/>
  <c r="AL229" i="11"/>
  <c r="AG229" i="11"/>
  <c r="AY229" i="11"/>
  <c r="AT229" i="11"/>
  <c r="AO229" i="11"/>
  <c r="AJ229" i="11"/>
  <c r="AE229" i="11"/>
  <c r="AW229" i="11"/>
  <c r="AR229" i="11"/>
  <c r="AM229" i="11"/>
  <c r="AH229" i="11"/>
  <c r="AZ229" i="11"/>
  <c r="AU229" i="11"/>
  <c r="AP229" i="11"/>
  <c r="AK229" i="11"/>
  <c r="AF229" i="11"/>
  <c r="AX229" i="11"/>
  <c r="AS229" i="11"/>
  <c r="AN229" i="11"/>
  <c r="AI229" i="11"/>
  <c r="BA229" i="11"/>
  <c r="AV229" i="11"/>
  <c r="AQ229" i="11"/>
  <c r="AD162" i="11"/>
  <c r="AF162" i="11"/>
  <c r="AX162" i="11"/>
  <c r="AL162" i="11"/>
  <c r="AN162" i="11"/>
  <c r="AI162" i="11"/>
  <c r="AR162" i="11"/>
  <c r="AV162" i="11"/>
  <c r="AQ162" i="11"/>
  <c r="AT162" i="11"/>
  <c r="AG162" i="11"/>
  <c r="AY162" i="11"/>
  <c r="AZ162" i="11"/>
  <c r="AO162" i="11"/>
  <c r="AK162" i="11"/>
  <c r="AE162" i="11"/>
  <c r="AW162" i="11"/>
  <c r="AS162" i="11"/>
  <c r="AM162" i="11"/>
  <c r="AH162" i="11"/>
  <c r="BA162" i="11"/>
  <c r="AU162" i="11"/>
  <c r="AP162" i="11"/>
  <c r="AJ162" i="11"/>
  <c r="AD127" i="11"/>
  <c r="AU127" i="11"/>
  <c r="AQ127" i="11"/>
  <c r="AK127" i="11"/>
  <c r="AF127" i="11"/>
  <c r="AY127" i="11"/>
  <c r="AS127" i="11"/>
  <c r="AN127" i="11"/>
  <c r="AP127" i="11"/>
  <c r="BA127" i="11"/>
  <c r="AV127" i="11"/>
  <c r="AR127" i="11"/>
  <c r="AL127" i="11"/>
  <c r="AG127" i="11"/>
  <c r="AX127" i="11"/>
  <c r="AT127" i="11"/>
  <c r="AO127" i="11"/>
  <c r="AZ127" i="11"/>
  <c r="AE127" i="11"/>
  <c r="AW127" i="11"/>
  <c r="AH127" i="11"/>
  <c r="AM127" i="11"/>
  <c r="AI127" i="11"/>
  <c r="AJ127" i="11"/>
  <c r="C83" i="11"/>
  <c r="AS195" i="11"/>
  <c r="AO195" i="11"/>
  <c r="AD195" i="11"/>
  <c r="AI195" i="11"/>
  <c r="BA195" i="11"/>
  <c r="AP195" i="11"/>
  <c r="AQ195" i="11"/>
  <c r="AL195" i="11"/>
  <c r="AE195" i="11"/>
  <c r="AY195" i="11"/>
  <c r="AT195" i="11"/>
  <c r="AU195" i="11"/>
  <c r="AJ195" i="11"/>
  <c r="AH195" i="11"/>
  <c r="AF195" i="11"/>
  <c r="AR195" i="11"/>
  <c r="AX195" i="11"/>
  <c r="AV195" i="11"/>
  <c r="AZ195" i="11"/>
  <c r="AM195" i="11"/>
  <c r="AG195" i="11"/>
  <c r="AK195" i="11"/>
  <c r="AN195" i="11"/>
  <c r="AW195" i="11"/>
  <c r="AQ16" i="11"/>
  <c r="AN16" i="11"/>
  <c r="AG16" i="11"/>
  <c r="AY16" i="11"/>
  <c r="AO16" i="11"/>
  <c r="AM16" i="11"/>
  <c r="AJ16" i="11"/>
  <c r="AT16" i="11"/>
  <c r="AW16" i="11"/>
  <c r="AX16" i="11"/>
  <c r="AS16" i="11"/>
  <c r="AR16" i="11"/>
  <c r="AL16" i="11"/>
  <c r="AZ16" i="11"/>
  <c r="AK16" i="11"/>
  <c r="BA16" i="11"/>
  <c r="AE16" i="11"/>
  <c r="AH16" i="11"/>
  <c r="AU16" i="11"/>
  <c r="AP16" i="11"/>
  <c r="AF16" i="11"/>
  <c r="AI16" i="11"/>
  <c r="AV16" i="11"/>
  <c r="AW47" i="11"/>
  <c r="AR47" i="11"/>
  <c r="AF47" i="11"/>
  <c r="AH47" i="11"/>
  <c r="AZ47" i="11"/>
  <c r="AL47" i="11"/>
  <c r="AP47" i="11"/>
  <c r="AK47" i="11"/>
  <c r="AN47" i="11"/>
  <c r="AX47" i="11"/>
  <c r="AS47" i="11"/>
  <c r="AT47" i="11"/>
  <c r="AI47" i="11"/>
  <c r="BA47" i="11"/>
  <c r="AV47" i="11"/>
  <c r="AG47" i="11"/>
  <c r="AY47" i="11"/>
  <c r="AM47" i="11"/>
  <c r="AO47" i="11"/>
  <c r="AJ47" i="11"/>
  <c r="AU47" i="11"/>
  <c r="AE47" i="11"/>
  <c r="AQ47" i="11"/>
  <c r="AD128" i="11"/>
  <c r="H17" i="14" s="1"/>
  <c r="AV128" i="11"/>
  <c r="AR128" i="11"/>
  <c r="AL128" i="11"/>
  <c r="AG128" i="11"/>
  <c r="AZ128" i="11"/>
  <c r="AT128" i="11"/>
  <c r="AO128" i="11"/>
  <c r="AY128" i="11"/>
  <c r="AE128" i="11"/>
  <c r="AW128" i="11"/>
  <c r="BA128" i="11"/>
  <c r="AM128" i="11"/>
  <c r="AH128" i="11"/>
  <c r="AI128" i="11"/>
  <c r="AU128" i="11"/>
  <c r="AP128" i="11"/>
  <c r="AK128" i="11"/>
  <c r="AF128" i="11"/>
  <c r="AX128" i="11"/>
  <c r="AQ128" i="11"/>
  <c r="AN128" i="11"/>
  <c r="AJ128" i="11"/>
  <c r="AS128" i="11"/>
  <c r="AD209" i="11"/>
  <c r="AG209" i="11"/>
  <c r="AY209" i="11"/>
  <c r="AL209" i="11"/>
  <c r="AO209" i="11"/>
  <c r="AJ209" i="11"/>
  <c r="AM209" i="11"/>
  <c r="AW209" i="11"/>
  <c r="AR209" i="11"/>
  <c r="AN209" i="11"/>
  <c r="AH209" i="11"/>
  <c r="AZ209" i="11"/>
  <c r="AS209" i="11"/>
  <c r="AP209" i="11"/>
  <c r="AF209" i="11"/>
  <c r="AT209" i="11"/>
  <c r="AX209" i="11"/>
  <c r="AV209" i="11"/>
  <c r="AE209" i="11"/>
  <c r="AI209" i="11"/>
  <c r="AK209" i="11"/>
  <c r="AU209" i="11"/>
  <c r="AQ209" i="11"/>
  <c r="BA209" i="11"/>
  <c r="AF37" i="11"/>
  <c r="AX37" i="11"/>
  <c r="AL37" i="11"/>
  <c r="AN37" i="11"/>
  <c r="AI37" i="11"/>
  <c r="AR37" i="11"/>
  <c r="AG37" i="11"/>
  <c r="AY37" i="11"/>
  <c r="AZ37" i="11"/>
  <c r="AO37" i="11"/>
  <c r="AK37" i="11"/>
  <c r="AM37" i="11"/>
  <c r="BA37" i="11"/>
  <c r="AU37" i="11"/>
  <c r="AJ37" i="11"/>
  <c r="AV37" i="11"/>
  <c r="AT37" i="11"/>
  <c r="AW37" i="11"/>
  <c r="AH37" i="11"/>
  <c r="AP37" i="11"/>
  <c r="AQ37" i="11"/>
  <c r="AE37" i="11"/>
  <c r="AS37" i="11"/>
  <c r="AD215" i="11"/>
  <c r="AE215" i="11"/>
  <c r="AW215" i="11"/>
  <c r="AY215" i="11"/>
  <c r="AM215" i="11"/>
  <c r="AH215" i="11"/>
  <c r="AL215" i="11"/>
  <c r="AU215" i="11"/>
  <c r="AS215" i="11"/>
  <c r="AZ215" i="11"/>
  <c r="AF215" i="11"/>
  <c r="AI215" i="11"/>
  <c r="AP215" i="11"/>
  <c r="AN215" i="11"/>
  <c r="AT215" i="11"/>
  <c r="BA215" i="11"/>
  <c r="AV215" i="11"/>
  <c r="AJ215" i="11"/>
  <c r="AQ215" i="11"/>
  <c r="AG215" i="11"/>
  <c r="AX215" i="11"/>
  <c r="AR215" i="11"/>
  <c r="AO215" i="11"/>
  <c r="AK215" i="11"/>
  <c r="AD155" i="11"/>
  <c r="AM155" i="11"/>
  <c r="AH155" i="11"/>
  <c r="AI155" i="11"/>
  <c r="AU155" i="11"/>
  <c r="AP155" i="11"/>
  <c r="AK155" i="11"/>
  <c r="AF155" i="11"/>
  <c r="AX155" i="11"/>
  <c r="AQ155" i="11"/>
  <c r="AN155" i="11"/>
  <c r="AJ155" i="11"/>
  <c r="AS155" i="11"/>
  <c r="AV155" i="11"/>
  <c r="AR155" i="11"/>
  <c r="AT155" i="11"/>
  <c r="AO155" i="11"/>
  <c r="AY155" i="11"/>
  <c r="AE155" i="11"/>
  <c r="AW155" i="11"/>
  <c r="BA155" i="11"/>
  <c r="AL155" i="11"/>
  <c r="AG155" i="11"/>
  <c r="AZ155" i="11"/>
  <c r="AD216" i="11"/>
  <c r="AN216" i="11"/>
  <c r="AJ216" i="11"/>
  <c r="AQ216" i="11"/>
  <c r="AV216" i="11"/>
  <c r="AU216" i="11"/>
  <c r="AR216" i="11"/>
  <c r="AG216" i="11"/>
  <c r="AK216" i="11"/>
  <c r="AE216" i="11"/>
  <c r="AO216" i="11"/>
  <c r="AY216" i="11"/>
  <c r="AS216" i="11"/>
  <c r="AW216" i="11"/>
  <c r="AL216" i="11"/>
  <c r="AI216" i="11"/>
  <c r="AP216" i="11"/>
  <c r="AM216" i="11"/>
  <c r="AF216" i="11"/>
  <c r="AX216" i="11"/>
  <c r="BA216" i="11"/>
  <c r="AH216" i="11"/>
  <c r="AZ216" i="11"/>
  <c r="AT216" i="11"/>
  <c r="AD163" i="11"/>
  <c r="AV163" i="11"/>
  <c r="AQ163" i="11"/>
  <c r="AU163" i="11"/>
  <c r="AG163" i="11"/>
  <c r="AY163" i="11"/>
  <c r="BA163" i="11"/>
  <c r="AO163" i="11"/>
  <c r="AJ163" i="11"/>
  <c r="AE163" i="11"/>
  <c r="AW163" i="11"/>
  <c r="AR163" i="11"/>
  <c r="AK163" i="11"/>
  <c r="AH163" i="11"/>
  <c r="AZ163" i="11"/>
  <c r="AM163" i="11"/>
  <c r="AF163" i="11"/>
  <c r="AX163" i="11"/>
  <c r="AT163" i="11"/>
  <c r="AN163" i="11"/>
  <c r="AI163" i="11"/>
  <c r="AS163" i="11"/>
  <c r="AP163" i="11"/>
  <c r="AL163" i="11"/>
  <c r="AK28" i="11"/>
  <c r="AF28" i="11"/>
  <c r="AY28" i="11"/>
  <c r="AS28" i="11"/>
  <c r="AN28" i="11"/>
  <c r="AP28" i="11"/>
  <c r="BA28" i="11"/>
  <c r="AV28" i="11"/>
  <c r="AR28" i="11"/>
  <c r="AL28" i="11"/>
  <c r="AG28" i="11"/>
  <c r="AX28" i="11"/>
  <c r="AT28" i="11"/>
  <c r="AO28" i="11"/>
  <c r="AZ28" i="11"/>
  <c r="AE28" i="11"/>
  <c r="AW28" i="11"/>
  <c r="AH28" i="11"/>
  <c r="AM28" i="11"/>
  <c r="AU28" i="11"/>
  <c r="AI28" i="11"/>
  <c r="AQ28" i="11"/>
  <c r="AJ28" i="11"/>
  <c r="AD120" i="11"/>
  <c r="AZ120" i="11"/>
  <c r="AJ120" i="11"/>
  <c r="AL120" i="11"/>
  <c r="AG120" i="11"/>
  <c r="AV120" i="11"/>
  <c r="AT120" i="11"/>
  <c r="AQ120" i="11"/>
  <c r="AK120" i="11"/>
  <c r="AE120" i="11"/>
  <c r="BA120" i="11"/>
  <c r="AW120" i="11"/>
  <c r="AM120" i="11"/>
  <c r="AH120" i="11"/>
  <c r="AN120" i="11"/>
  <c r="AU120" i="11"/>
  <c r="AR120" i="11"/>
  <c r="AX120" i="11"/>
  <c r="AF120" i="11"/>
  <c r="AI120" i="11"/>
  <c r="AO120" i="11"/>
  <c r="AP120" i="11"/>
  <c r="AS120" i="11"/>
  <c r="AY120" i="11"/>
  <c r="AN22" i="11"/>
  <c r="AI22" i="11"/>
  <c r="AK22" i="11"/>
  <c r="AV22" i="11"/>
  <c r="AQ22" i="11"/>
  <c r="BA22" i="11"/>
  <c r="AG22" i="11"/>
  <c r="AY22" i="11"/>
  <c r="AL22" i="11"/>
  <c r="AO22" i="11"/>
  <c r="AT22" i="11"/>
  <c r="AR22" i="11"/>
  <c r="AW22" i="11"/>
  <c r="AE22" i="11"/>
  <c r="AM22" i="11"/>
  <c r="AH22" i="11"/>
  <c r="AU22" i="11"/>
  <c r="AS22" i="11"/>
  <c r="AP22" i="11"/>
  <c r="AJ22" i="11"/>
  <c r="AF22" i="11"/>
  <c r="AX22" i="11"/>
  <c r="AZ22" i="11"/>
  <c r="AD147" i="11"/>
  <c r="AN147" i="11"/>
  <c r="AJ147" i="11"/>
  <c r="AK147" i="11"/>
  <c r="AV147" i="11"/>
  <c r="AR147" i="11"/>
  <c r="AT147" i="11"/>
  <c r="AO147" i="11"/>
  <c r="AQ147" i="11"/>
  <c r="AE147" i="11"/>
  <c r="AW147" i="11"/>
  <c r="AS147" i="11"/>
  <c r="AG147" i="11"/>
  <c r="AH147" i="11"/>
  <c r="AP147" i="11"/>
  <c r="AX147" i="11"/>
  <c r="AL147" i="11"/>
  <c r="AZ147" i="11"/>
  <c r="AU147" i="11"/>
  <c r="BA147" i="11"/>
  <c r="AF147" i="11"/>
  <c r="AI147" i="11"/>
  <c r="AM147" i="11"/>
  <c r="AY147" i="11"/>
  <c r="AD124" i="11"/>
  <c r="AG124" i="11"/>
  <c r="AM124" i="11"/>
  <c r="AF124" i="11"/>
  <c r="AS124" i="11"/>
  <c r="AW124" i="11"/>
  <c r="AI124" i="11"/>
  <c r="AH124" i="11"/>
  <c r="AE124" i="11"/>
  <c r="AQ124" i="11"/>
  <c r="AT124" i="11"/>
  <c r="AO124" i="11"/>
  <c r="AY124" i="11"/>
  <c r="AK124" i="11"/>
  <c r="BA124" i="11"/>
  <c r="AJ124" i="11"/>
  <c r="AU124" i="11"/>
  <c r="AN124" i="11"/>
  <c r="AR124" i="11"/>
  <c r="AL124" i="11"/>
  <c r="AP124" i="11"/>
  <c r="AZ124" i="11"/>
  <c r="AV124" i="11"/>
  <c r="AX124" i="11"/>
  <c r="AE35" i="11"/>
  <c r="AW35" i="11"/>
  <c r="AP35" i="11"/>
  <c r="AM35" i="11"/>
  <c r="AI35" i="11"/>
  <c r="AR35" i="11"/>
  <c r="AU35" i="11"/>
  <c r="AQ35" i="11"/>
  <c r="AK35" i="11"/>
  <c r="AF35" i="11"/>
  <c r="AY35" i="11"/>
  <c r="AS35" i="11"/>
  <c r="AN35" i="11"/>
  <c r="AX35" i="11"/>
  <c r="BA35" i="11"/>
  <c r="AV35" i="11"/>
  <c r="AZ35" i="11"/>
  <c r="AL35" i="11"/>
  <c r="AG35" i="11"/>
  <c r="AH35" i="11"/>
  <c r="AT35" i="11"/>
  <c r="AO35" i="11"/>
  <c r="AJ35" i="11"/>
  <c r="AD136" i="11"/>
  <c r="AR136" i="11"/>
  <c r="AN136" i="11"/>
  <c r="AH136" i="11"/>
  <c r="AZ136" i="11"/>
  <c r="AV136" i="11"/>
  <c r="AP136" i="11"/>
  <c r="AK136" i="11"/>
  <c r="AE136" i="11"/>
  <c r="AX136" i="11"/>
  <c r="AS136" i="11"/>
  <c r="AG136" i="11"/>
  <c r="AI136" i="11"/>
  <c r="BA136" i="11"/>
  <c r="AM136" i="11"/>
  <c r="AQ136" i="11"/>
  <c r="AL136" i="11"/>
  <c r="AO136" i="11"/>
  <c r="AY136" i="11"/>
  <c r="AT136" i="11"/>
  <c r="AU136" i="11"/>
  <c r="AJ136" i="11"/>
  <c r="AF136" i="11"/>
  <c r="AW136" i="11"/>
  <c r="AJ151" i="11"/>
  <c r="AW151" i="11"/>
  <c r="AD151" i="11"/>
  <c r="AU151" i="11"/>
  <c r="AH151" i="11"/>
  <c r="AX151" i="11"/>
  <c r="AK151" i="11"/>
  <c r="AE151" i="11"/>
  <c r="AP151" i="11"/>
  <c r="AO151" i="11"/>
  <c r="AS151" i="11"/>
  <c r="BA151" i="11"/>
  <c r="AM151" i="11"/>
  <c r="AG151" i="11"/>
  <c r="AI151" i="11"/>
  <c r="AN151" i="11"/>
  <c r="AT151" i="11"/>
  <c r="AF151" i="11"/>
  <c r="AL151" i="11"/>
  <c r="AR151" i="11"/>
  <c r="AQ151" i="11"/>
  <c r="AV151" i="11"/>
  <c r="AY151" i="11"/>
  <c r="AZ151" i="11"/>
  <c r="AP188" i="11"/>
  <c r="AK188" i="11"/>
  <c r="AO188" i="11"/>
  <c r="AX188" i="11"/>
  <c r="AS188" i="11"/>
  <c r="AT188" i="11"/>
  <c r="AI188" i="11"/>
  <c r="BA188" i="11"/>
  <c r="AE188" i="11"/>
  <c r="AD188" i="11"/>
  <c r="AQ188" i="11"/>
  <c r="AG188" i="11"/>
  <c r="AU188" i="11"/>
  <c r="AY188" i="11"/>
  <c r="AW188" i="11"/>
  <c r="AF188" i="11"/>
  <c r="AJ188" i="11"/>
  <c r="AL188" i="11"/>
  <c r="AV188" i="11"/>
  <c r="AR188" i="11"/>
  <c r="AM188" i="11"/>
  <c r="AH188" i="11"/>
  <c r="AZ188" i="11"/>
  <c r="AN188" i="11"/>
  <c r="AV60" i="11"/>
  <c r="AQ60" i="11"/>
  <c r="AL60" i="11"/>
  <c r="AE60" i="11"/>
  <c r="AY60" i="11"/>
  <c r="AT60" i="11"/>
  <c r="AO60" i="11"/>
  <c r="AI60" i="11"/>
  <c r="AM60" i="11"/>
  <c r="AW60" i="11"/>
  <c r="AR60" i="11"/>
  <c r="AU60" i="11"/>
  <c r="AF60" i="11"/>
  <c r="AZ60" i="11"/>
  <c r="AG60" i="11"/>
  <c r="AP60" i="11"/>
  <c r="AJ60" i="11"/>
  <c r="AK60" i="11"/>
  <c r="AX60" i="11"/>
  <c r="AS60" i="11"/>
  <c r="AN60" i="11"/>
  <c r="AH60" i="11"/>
  <c r="BA60" i="11"/>
  <c r="AX39" i="11"/>
  <c r="AS39" i="11"/>
  <c r="AT39" i="11"/>
  <c r="AI39" i="11"/>
  <c r="BA39" i="11"/>
  <c r="AV39" i="11"/>
  <c r="AQ39" i="11"/>
  <c r="AE39" i="11"/>
  <c r="AG39" i="11"/>
  <c r="AY39" i="11"/>
  <c r="AM39" i="11"/>
  <c r="AO39" i="11"/>
  <c r="AJ39" i="11"/>
  <c r="AU39" i="11"/>
  <c r="AW39" i="11"/>
  <c r="AR39" i="11"/>
  <c r="AF39" i="11"/>
  <c r="AH39" i="11"/>
  <c r="AZ39" i="11"/>
  <c r="AL39" i="11"/>
  <c r="AP39" i="11"/>
  <c r="AK39" i="11"/>
  <c r="AN39" i="11"/>
  <c r="AT94" i="11"/>
  <c r="AV94" i="11"/>
  <c r="AN94" i="11"/>
  <c r="AK94" i="11"/>
  <c r="AI94" i="11"/>
  <c r="AY94" i="11"/>
  <c r="AO94" i="11"/>
  <c r="AR94" i="11"/>
  <c r="AH94" i="11"/>
  <c r="AJ94" i="11"/>
  <c r="AX94" i="11"/>
  <c r="AM94" i="11"/>
  <c r="AG94" i="11"/>
  <c r="AF94" i="11"/>
  <c r="AQ94" i="11"/>
  <c r="AL94" i="11"/>
  <c r="AZ94" i="11"/>
  <c r="AW94" i="11"/>
  <c r="AP94" i="11"/>
  <c r="AE94" i="11"/>
  <c r="BA94" i="11"/>
  <c r="AU94" i="11"/>
  <c r="AS94" i="11"/>
  <c r="AT11" i="11"/>
  <c r="AR11" i="11"/>
  <c r="AZ11" i="11"/>
  <c r="AE11" i="11"/>
  <c r="AG11" i="11"/>
  <c r="AJ11" i="11"/>
  <c r="AM11" i="11"/>
  <c r="AW11" i="11"/>
  <c r="AP11" i="11"/>
  <c r="AU11" i="11"/>
  <c r="AH11" i="11"/>
  <c r="AK11" i="11"/>
  <c r="AF11" i="11"/>
  <c r="AX11" i="11"/>
  <c r="AS11" i="11"/>
  <c r="AN11" i="11"/>
  <c r="AI11" i="11"/>
  <c r="BA11" i="11"/>
  <c r="AL11" i="11"/>
  <c r="AV11" i="11"/>
  <c r="I7" i="2" s="1"/>
  <c r="AQ11" i="11"/>
  <c r="AY11" i="11"/>
  <c r="AO11" i="11"/>
  <c r="AD226" i="11"/>
  <c r="AK226" i="11"/>
  <c r="AF226" i="11"/>
  <c r="AX226" i="11"/>
  <c r="AS226" i="11"/>
  <c r="AN226" i="11"/>
  <c r="AL226" i="11"/>
  <c r="AW226" i="11"/>
  <c r="AI226" i="11"/>
  <c r="AT226" i="11"/>
  <c r="AH226" i="11"/>
  <c r="AQ226" i="11"/>
  <c r="AE226" i="11"/>
  <c r="AP226" i="11"/>
  <c r="AY226" i="11"/>
  <c r="AM226" i="11"/>
  <c r="AJ226" i="11"/>
  <c r="AU226" i="11"/>
  <c r="AR226" i="11"/>
  <c r="AV226" i="11"/>
  <c r="AZ226" i="11"/>
  <c r="AG226" i="11"/>
  <c r="BA226" i="11"/>
  <c r="AO226" i="11"/>
  <c r="AD189" i="11"/>
  <c r="AR189" i="11"/>
  <c r="AM189" i="11"/>
  <c r="AF189" i="11"/>
  <c r="AZ189" i="11"/>
  <c r="AU189" i="11"/>
  <c r="AV189" i="11"/>
  <c r="AK189" i="11"/>
  <c r="AI189" i="11"/>
  <c r="AG189" i="11"/>
  <c r="AS189" i="11"/>
  <c r="AY189" i="11"/>
  <c r="AW189" i="11"/>
  <c r="BA189" i="11"/>
  <c r="AN189" i="11"/>
  <c r="AX189" i="11"/>
  <c r="AL189" i="11"/>
  <c r="AO189" i="11"/>
  <c r="AH189" i="11"/>
  <c r="AJ189" i="11"/>
  <c r="AT189" i="11"/>
  <c r="AE189" i="11"/>
  <c r="AP189" i="11"/>
  <c r="AQ189" i="11"/>
  <c r="AD200" i="11"/>
  <c r="AW200" i="11"/>
  <c r="AU200" i="11"/>
  <c r="AS200" i="11"/>
  <c r="AH200" i="11"/>
  <c r="AJ200" i="11"/>
  <c r="AT200" i="11"/>
  <c r="AP200" i="11"/>
  <c r="AZ200" i="11"/>
  <c r="AF200" i="11"/>
  <c r="AX200" i="11"/>
  <c r="AK200" i="11"/>
  <c r="AN200" i="11"/>
  <c r="AI200" i="11"/>
  <c r="BA200" i="11"/>
  <c r="AV200" i="11"/>
  <c r="AQ200" i="11"/>
  <c r="AL200" i="11"/>
  <c r="AG200" i="11"/>
  <c r="AY200" i="11"/>
  <c r="AM200" i="11"/>
  <c r="AO200" i="11"/>
  <c r="AE200" i="11"/>
  <c r="AR200" i="11"/>
  <c r="AI76" i="11"/>
  <c r="BA76" i="11"/>
  <c r="N11" i="2" s="1"/>
  <c r="AV76" i="11"/>
  <c r="AQ76" i="11"/>
  <c r="AL76" i="11"/>
  <c r="AO76" i="11"/>
  <c r="AY76" i="11"/>
  <c r="Z11" i="2" s="1"/>
  <c r="AT76" i="11"/>
  <c r="Q11" i="2" s="1"/>
  <c r="AW76" i="11"/>
  <c r="AJ76" i="11"/>
  <c r="AE76" i="11"/>
  <c r="V11" i="2" s="1"/>
  <c r="AG76" i="11"/>
  <c r="T11" i="2" s="1"/>
  <c r="AR76" i="11"/>
  <c r="L11" i="2" s="1"/>
  <c r="AM76" i="11"/>
  <c r="K11" i="2" s="1"/>
  <c r="AH76" i="11"/>
  <c r="X11" i="2" s="1"/>
  <c r="AZ76" i="11"/>
  <c r="AU76" i="11"/>
  <c r="M11" i="2" s="1"/>
  <c r="AP76" i="11"/>
  <c r="AF11" i="2" s="1"/>
  <c r="AK76" i="11"/>
  <c r="J11" i="2" s="1"/>
  <c r="AF76" i="11"/>
  <c r="W11" i="2" s="1"/>
  <c r="AX76" i="11"/>
  <c r="H11" i="2" s="1"/>
  <c r="AS76" i="11"/>
  <c r="AE11" i="2" s="1"/>
  <c r="AN76" i="11"/>
  <c r="AB11" i="2" s="1"/>
  <c r="AK41" i="11"/>
  <c r="AG41" i="11"/>
  <c r="AH41" i="11"/>
  <c r="AS41" i="11"/>
  <c r="AO41" i="11"/>
  <c r="AI41" i="11"/>
  <c r="BA41" i="11"/>
  <c r="AW41" i="11"/>
  <c r="AQ41" i="11"/>
  <c r="AL41" i="11"/>
  <c r="AN41" i="11"/>
  <c r="AY41" i="11"/>
  <c r="AT41" i="11"/>
  <c r="AP41" i="11"/>
  <c r="AJ41" i="11"/>
  <c r="AE41" i="11"/>
  <c r="AV41" i="11"/>
  <c r="AR41" i="11"/>
  <c r="AM41" i="11"/>
  <c r="AX41" i="11"/>
  <c r="AZ41" i="11"/>
  <c r="AU41" i="11"/>
  <c r="AF41" i="11"/>
  <c r="G524" i="3"/>
  <c r="L221" i="3"/>
  <c r="C196" i="11" s="1"/>
  <c r="AM30" i="11"/>
  <c r="AH30" i="11"/>
  <c r="BA30" i="11"/>
  <c r="AU30" i="11"/>
  <c r="AP30" i="11"/>
  <c r="AJ30" i="11"/>
  <c r="AF30" i="11"/>
  <c r="AX30" i="11"/>
  <c r="AL30" i="11"/>
  <c r="AN30" i="11"/>
  <c r="AI30" i="11"/>
  <c r="AR30" i="11"/>
  <c r="AV30" i="11"/>
  <c r="AQ30" i="11"/>
  <c r="AT30" i="11"/>
  <c r="AO30" i="11"/>
  <c r="AK30" i="11"/>
  <c r="AE30" i="11"/>
  <c r="AW30" i="11"/>
  <c r="AS30" i="11"/>
  <c r="AG30" i="11"/>
  <c r="AY30" i="11"/>
  <c r="AZ30" i="11"/>
  <c r="AN51" i="11"/>
  <c r="AJ51" i="11"/>
  <c r="AK51" i="11"/>
  <c r="AV51" i="11"/>
  <c r="AR51" i="11"/>
  <c r="AL51" i="11"/>
  <c r="AG51" i="11"/>
  <c r="AZ51" i="11"/>
  <c r="AT51" i="11"/>
  <c r="AO51" i="11"/>
  <c r="AQ51" i="11"/>
  <c r="AE51" i="11"/>
  <c r="AW51" i="11"/>
  <c r="AS51" i="11"/>
  <c r="AM51" i="11"/>
  <c r="AH51" i="11"/>
  <c r="AY51" i="11"/>
  <c r="AX51" i="11"/>
  <c r="BA51" i="11"/>
  <c r="AI51" i="11"/>
  <c r="AF51" i="11"/>
  <c r="AP51" i="11"/>
  <c r="AU51" i="11"/>
  <c r="AW32" i="11"/>
  <c r="AR32" i="11"/>
  <c r="AT32" i="11"/>
  <c r="AH32" i="11"/>
  <c r="AZ32" i="11"/>
  <c r="AV32" i="11"/>
  <c r="AP32" i="11"/>
  <c r="AK32" i="11"/>
  <c r="AF32" i="11"/>
  <c r="AX32" i="11"/>
  <c r="AS32" i="11"/>
  <c r="AL32" i="11"/>
  <c r="AI32" i="11"/>
  <c r="BA32" i="11"/>
  <c r="AN32" i="11"/>
  <c r="AQ32" i="11"/>
  <c r="AE32" i="11"/>
  <c r="AG32" i="11"/>
  <c r="AY32" i="11"/>
  <c r="AM32" i="11"/>
  <c r="AO32" i="11"/>
  <c r="AJ32" i="11"/>
  <c r="AU32" i="11"/>
  <c r="AD100" i="11"/>
  <c r="AN100" i="11"/>
  <c r="AH100" i="11"/>
  <c r="AK100" i="11"/>
  <c r="AW100" i="11"/>
  <c r="AQ100" i="11"/>
  <c r="AS100" i="11"/>
  <c r="AF100" i="11"/>
  <c r="BA100" i="11"/>
  <c r="AT100" i="11"/>
  <c r="AO100" i="11"/>
  <c r="AL100" i="11"/>
  <c r="AJ100" i="11"/>
  <c r="AX100" i="11"/>
  <c r="AU100" i="11"/>
  <c r="AR100" i="11"/>
  <c r="AG100" i="11"/>
  <c r="AM100" i="11"/>
  <c r="AZ100" i="11"/>
  <c r="AP100" i="11"/>
  <c r="AV100" i="11"/>
  <c r="AE100" i="11"/>
  <c r="AY100" i="11"/>
  <c r="AI100" i="11"/>
  <c r="AF73" i="11"/>
  <c r="AX73" i="11"/>
  <c r="AS73" i="11"/>
  <c r="AN73" i="11"/>
  <c r="AI73" i="11"/>
  <c r="BA73" i="11"/>
  <c r="AV73" i="11"/>
  <c r="AQ73" i="11"/>
  <c r="AT73" i="11"/>
  <c r="AG73" i="11"/>
  <c r="AY73" i="11"/>
  <c r="AL73" i="11"/>
  <c r="AO73" i="11"/>
  <c r="AJ73" i="11"/>
  <c r="AM73" i="11"/>
  <c r="AH73" i="11"/>
  <c r="AZ73" i="11"/>
  <c r="AU73" i="11"/>
  <c r="AP73" i="11"/>
  <c r="AK73" i="11"/>
  <c r="AE73" i="11"/>
  <c r="AW73" i="11"/>
  <c r="AR73" i="11"/>
  <c r="AR33" i="11"/>
  <c r="AM33" i="11"/>
  <c r="AP33" i="11"/>
  <c r="AZ33" i="11"/>
  <c r="AU33" i="11"/>
  <c r="AV33" i="11"/>
  <c r="AK33" i="11"/>
  <c r="AG33" i="11"/>
  <c r="AX33" i="11"/>
  <c r="AS33" i="11"/>
  <c r="AO33" i="11"/>
  <c r="AI33" i="11"/>
  <c r="BA33" i="11"/>
  <c r="AW33" i="11"/>
  <c r="AQ33" i="11"/>
  <c r="AL33" i="11"/>
  <c r="AF33" i="11"/>
  <c r="AY33" i="11"/>
  <c r="AT33" i="11"/>
  <c r="AH33" i="11"/>
  <c r="AJ33" i="11"/>
  <c r="AE33" i="11"/>
  <c r="AN33" i="11"/>
  <c r="AL140" i="11"/>
  <c r="AG140" i="11"/>
  <c r="AZ140" i="11"/>
  <c r="AT140" i="11"/>
  <c r="AO140" i="11"/>
  <c r="AI140" i="11"/>
  <c r="AE140" i="11"/>
  <c r="AW140" i="11"/>
  <c r="AK140" i="11"/>
  <c r="AD140" i="11"/>
  <c r="AM140" i="11"/>
  <c r="AH140" i="11"/>
  <c r="AQ140" i="11"/>
  <c r="AU140" i="11"/>
  <c r="AP140" i="11"/>
  <c r="AS140" i="11"/>
  <c r="AF140" i="11"/>
  <c r="AX140" i="11"/>
  <c r="AY140" i="11"/>
  <c r="AN140" i="11"/>
  <c r="AJ140" i="11"/>
  <c r="BA140" i="11"/>
  <c r="AV140" i="11"/>
  <c r="AR140" i="11"/>
  <c r="AD213" i="11"/>
  <c r="AU213" i="11"/>
  <c r="AQ213" i="11"/>
  <c r="AK213" i="11"/>
  <c r="AF213" i="11"/>
  <c r="AR213" i="11"/>
  <c r="AS213" i="11"/>
  <c r="AN213" i="11"/>
  <c r="AG213" i="11"/>
  <c r="BA213" i="11"/>
  <c r="AV213" i="11"/>
  <c r="AW213" i="11"/>
  <c r="AL213" i="11"/>
  <c r="AJ213" i="11"/>
  <c r="AH213" i="11"/>
  <c r="AT213" i="11"/>
  <c r="AZ213" i="11"/>
  <c r="AX213" i="11"/>
  <c r="AE213" i="11"/>
  <c r="AO213" i="11"/>
  <c r="AI213" i="11"/>
  <c r="AM213" i="11"/>
  <c r="AP213" i="11"/>
  <c r="AY213" i="11"/>
  <c r="AD181" i="11"/>
  <c r="AY181" i="11"/>
  <c r="AT181" i="11"/>
  <c r="AH181" i="11"/>
  <c r="AJ181" i="11"/>
  <c r="AE181" i="11"/>
  <c r="AN181" i="11"/>
  <c r="AR181" i="11"/>
  <c r="AM181" i="11"/>
  <c r="AO181" i="11"/>
  <c r="AZ181" i="11"/>
  <c r="AU181" i="11"/>
  <c r="AP181" i="11"/>
  <c r="AK181" i="11"/>
  <c r="AW181" i="11"/>
  <c r="AV181" i="11"/>
  <c r="AS181" i="11"/>
  <c r="AF181" i="11"/>
  <c r="AI181" i="11"/>
  <c r="BA181" i="11"/>
  <c r="AX181" i="11"/>
  <c r="AQ181" i="11"/>
  <c r="AL181" i="11"/>
  <c r="AG181" i="11"/>
  <c r="AP67" i="11"/>
  <c r="AK67" i="11"/>
  <c r="AF67" i="11"/>
  <c r="AX67" i="11"/>
  <c r="AS67" i="11"/>
  <c r="AN67" i="11"/>
  <c r="AI67" i="11"/>
  <c r="BA67" i="11"/>
  <c r="AV67" i="11"/>
  <c r="AQ67" i="11"/>
  <c r="AL67" i="11"/>
  <c r="AG67" i="11"/>
  <c r="AY67" i="11"/>
  <c r="AT67" i="11"/>
  <c r="AO67" i="11"/>
  <c r="AJ67" i="11"/>
  <c r="AE67" i="11"/>
  <c r="AU67" i="11"/>
  <c r="AW67" i="11"/>
  <c r="AH67" i="11"/>
  <c r="AZ67" i="11"/>
  <c r="AM67" i="11"/>
  <c r="AR67" i="11"/>
  <c r="L252" i="3"/>
  <c r="C237" i="11" s="1"/>
  <c r="AP38" i="11"/>
  <c r="AL38" i="11"/>
  <c r="AF38" i="11"/>
  <c r="AX38" i="11"/>
  <c r="AT38" i="11"/>
  <c r="AN38" i="11"/>
  <c r="AI38" i="11"/>
  <c r="AS38" i="11"/>
  <c r="AV38" i="11"/>
  <c r="AQ38" i="11"/>
  <c r="AU38" i="11"/>
  <c r="AG38" i="11"/>
  <c r="AY38" i="11"/>
  <c r="BA38" i="11"/>
  <c r="AO38" i="11"/>
  <c r="AJ38" i="11"/>
  <c r="AE38" i="11"/>
  <c r="AW38" i="11"/>
  <c r="AR38" i="11"/>
  <c r="AK38" i="11"/>
  <c r="AH38" i="11"/>
  <c r="AZ38" i="11"/>
  <c r="AM38" i="11"/>
  <c r="AI90" i="11"/>
  <c r="BA90" i="11"/>
  <c r="AV90" i="11"/>
  <c r="AJ90" i="11"/>
  <c r="AE90" i="11"/>
  <c r="AW90" i="11"/>
  <c r="AR90" i="11"/>
  <c r="AM90" i="11"/>
  <c r="AH90" i="11"/>
  <c r="AZ90" i="11"/>
  <c r="AU90" i="11"/>
  <c r="AK90" i="11"/>
  <c r="AS90" i="11"/>
  <c r="AL90" i="11"/>
  <c r="AO90" i="11"/>
  <c r="AT90" i="11"/>
  <c r="AP90" i="11"/>
  <c r="AF90" i="11"/>
  <c r="AY90" i="11"/>
  <c r="AX90" i="11"/>
  <c r="AN90" i="11"/>
  <c r="AQ90" i="11"/>
  <c r="AG90" i="11"/>
  <c r="AD168" i="11"/>
  <c r="AL168" i="11"/>
  <c r="AG168" i="11"/>
  <c r="AP168" i="11"/>
  <c r="AT168" i="11"/>
  <c r="AO168" i="11"/>
  <c r="AR168" i="11"/>
  <c r="AE168" i="11"/>
  <c r="AW168" i="11"/>
  <c r="AX168" i="11"/>
  <c r="AM168" i="11"/>
  <c r="AI168" i="11"/>
  <c r="AZ168" i="11"/>
  <c r="AU168" i="11"/>
  <c r="AQ168" i="11"/>
  <c r="AK168" i="11"/>
  <c r="AF168" i="11"/>
  <c r="AY168" i="11"/>
  <c r="AS168" i="11"/>
  <c r="AN168" i="11"/>
  <c r="AH168" i="11"/>
  <c r="BA168" i="11"/>
  <c r="AV168" i="11"/>
  <c r="AJ168" i="11"/>
  <c r="AY130" i="11"/>
  <c r="AT130" i="11"/>
  <c r="AU130" i="11"/>
  <c r="AJ130" i="11"/>
  <c r="AF130" i="11"/>
  <c r="AW130" i="11"/>
  <c r="AR130" i="11"/>
  <c r="AN130" i="11"/>
  <c r="AD130" i="11"/>
  <c r="AH130" i="11"/>
  <c r="AZ130" i="11"/>
  <c r="AV130" i="11"/>
  <c r="AP130" i="11"/>
  <c r="AK130" i="11"/>
  <c r="AE130" i="11"/>
  <c r="AX130" i="11"/>
  <c r="AS130" i="11"/>
  <c r="AG130" i="11"/>
  <c r="AI130" i="11"/>
  <c r="BA130" i="11"/>
  <c r="AM130" i="11"/>
  <c r="AQ130" i="11"/>
  <c r="AL130" i="11"/>
  <c r="AO130" i="11"/>
  <c r="AD118" i="11"/>
  <c r="AZ118" i="11"/>
  <c r="AM118" i="11"/>
  <c r="AU118" i="11"/>
  <c r="AK118" i="11"/>
  <c r="AX118" i="11"/>
  <c r="AG118" i="11"/>
  <c r="AS118" i="11"/>
  <c r="AN118" i="11"/>
  <c r="AI118" i="11"/>
  <c r="BA118" i="11"/>
  <c r="AO118" i="11"/>
  <c r="AQ118" i="11"/>
  <c r="AH118" i="11"/>
  <c r="AE118" i="11"/>
  <c r="AY118" i="11"/>
  <c r="AV118" i="11"/>
  <c r="AP118" i="11"/>
  <c r="AJ118" i="11"/>
  <c r="AL118" i="11"/>
  <c r="AF118" i="11"/>
  <c r="AR118" i="11"/>
  <c r="AW118" i="11"/>
  <c r="AT118" i="11"/>
  <c r="AD183" i="11"/>
  <c r="AT183" i="11"/>
  <c r="AO183" i="11"/>
  <c r="AJ183" i="11"/>
  <c r="AE183" i="11"/>
  <c r="AW183" i="11"/>
  <c r="AP183" i="11"/>
  <c r="AM183" i="11"/>
  <c r="AR183" i="11"/>
  <c r="AQ183" i="11"/>
  <c r="AU183" i="11"/>
  <c r="AX183" i="11"/>
  <c r="AK183" i="11"/>
  <c r="AF183" i="11"/>
  <c r="AY183" i="11"/>
  <c r="BA183" i="11"/>
  <c r="AV183" i="11"/>
  <c r="AZ183" i="11"/>
  <c r="AL183" i="11"/>
  <c r="AG183" i="11"/>
  <c r="AI183" i="11"/>
  <c r="AS183" i="11"/>
  <c r="AN183" i="11"/>
  <c r="AH183" i="11"/>
  <c r="AD233" i="11"/>
  <c r="AQ233" i="11"/>
  <c r="AL233" i="11"/>
  <c r="AO233" i="11"/>
  <c r="AY233" i="11"/>
  <c r="AT233" i="11"/>
  <c r="AW233" i="11"/>
  <c r="AJ233" i="11"/>
  <c r="AE233" i="11"/>
  <c r="AG233" i="11"/>
  <c r="AR233" i="11"/>
  <c r="AM233" i="11"/>
  <c r="AH233" i="11"/>
  <c r="AZ233" i="11"/>
  <c r="AU233" i="11"/>
  <c r="AP233" i="11"/>
  <c r="AK233" i="11"/>
  <c r="AF233" i="11"/>
  <c r="AX233" i="11"/>
  <c r="AS233" i="11"/>
  <c r="AN233" i="11"/>
  <c r="AI233" i="11"/>
  <c r="BA233" i="11"/>
  <c r="AV233" i="11"/>
  <c r="AD122" i="11"/>
  <c r="AX122" i="11"/>
  <c r="AZ122" i="11"/>
  <c r="AF122" i="11"/>
  <c r="AK122" i="11"/>
  <c r="AE122" i="11"/>
  <c r="AJ122" i="11"/>
  <c r="AU122" i="11"/>
  <c r="AQ122" i="11"/>
  <c r="AG122" i="11"/>
  <c r="AL122" i="11"/>
  <c r="BA122" i="11"/>
  <c r="AO122" i="11"/>
  <c r="AV122" i="11"/>
  <c r="AI122" i="11"/>
  <c r="AH122" i="11"/>
  <c r="AY122" i="11"/>
  <c r="AR122" i="11"/>
  <c r="AP122" i="11"/>
  <c r="AN122" i="11"/>
  <c r="AT122" i="11"/>
  <c r="AW122" i="11"/>
  <c r="AM122" i="11"/>
  <c r="AS122" i="11"/>
  <c r="AK70" i="11"/>
  <c r="AF70" i="11"/>
  <c r="AX70" i="11"/>
  <c r="AS70" i="11"/>
  <c r="AN70" i="11"/>
  <c r="AI70" i="11"/>
  <c r="BA70" i="11"/>
  <c r="AV70" i="11"/>
  <c r="AQ70" i="11"/>
  <c r="AL70" i="11"/>
  <c r="AG70" i="11"/>
  <c r="AY70" i="11"/>
  <c r="AT70" i="11"/>
  <c r="AO70" i="11"/>
  <c r="AR70" i="11"/>
  <c r="AM70" i="11"/>
  <c r="AH70" i="11"/>
  <c r="AZ70" i="11"/>
  <c r="AU70" i="11"/>
  <c r="AP70" i="11"/>
  <c r="AJ70" i="11"/>
  <c r="AE70" i="11"/>
  <c r="AW70" i="11"/>
  <c r="AL20" i="11"/>
  <c r="AG20" i="11"/>
  <c r="AY20" i="11"/>
  <c r="AT20" i="11"/>
  <c r="AO20" i="11"/>
  <c r="AM20" i="11"/>
  <c r="AR20" i="11"/>
  <c r="AP20" i="11"/>
  <c r="AF20" i="11"/>
  <c r="AH20" i="11"/>
  <c r="AN20" i="11"/>
  <c r="AK20" i="11"/>
  <c r="AV20" i="11"/>
  <c r="AQ20" i="11"/>
  <c r="AW20" i="11"/>
  <c r="BA20" i="11"/>
  <c r="AS20" i="11"/>
  <c r="AX20" i="11"/>
  <c r="AI20" i="11"/>
  <c r="AE20" i="11"/>
  <c r="AJ20" i="11"/>
  <c r="AU20" i="11"/>
  <c r="AZ20" i="11"/>
  <c r="AJ54" i="11"/>
  <c r="AM54" i="11"/>
  <c r="AQ54" i="11"/>
  <c r="AK54" i="11"/>
  <c r="AL54" i="11"/>
  <c r="AH54" i="11"/>
  <c r="AE54" i="11"/>
  <c r="AZ54" i="11"/>
  <c r="AT54" i="11"/>
  <c r="AX54" i="11"/>
  <c r="AR54" i="11"/>
  <c r="AI54" i="11"/>
  <c r="AW54" i="11"/>
  <c r="BA54" i="11"/>
  <c r="AV54" i="11"/>
  <c r="AN54" i="11"/>
  <c r="AY54" i="11"/>
  <c r="AS54" i="11"/>
  <c r="AF54" i="11"/>
  <c r="AO54" i="11"/>
  <c r="AP54" i="11"/>
  <c r="AU54" i="11"/>
  <c r="AG54" i="11"/>
  <c r="AD172" i="11"/>
  <c r="AX172" i="11"/>
  <c r="AS172" i="11"/>
  <c r="AT172" i="11"/>
  <c r="AI172" i="11"/>
  <c r="BA172" i="11"/>
  <c r="AV172" i="11"/>
  <c r="AQ172" i="11"/>
  <c r="AE172" i="11"/>
  <c r="AG172" i="11"/>
  <c r="AY172" i="11"/>
  <c r="AM172" i="11"/>
  <c r="AO172" i="11"/>
  <c r="AJ172" i="11"/>
  <c r="AU172" i="11"/>
  <c r="AH172" i="11"/>
  <c r="AZ172" i="11"/>
  <c r="AL172" i="11"/>
  <c r="AP172" i="11"/>
  <c r="AK172" i="11"/>
  <c r="AN172" i="11"/>
  <c r="AW172" i="11"/>
  <c r="AR172" i="11"/>
  <c r="AF172" i="11"/>
  <c r="AO14" i="11"/>
  <c r="AL14" i="11"/>
  <c r="BA14" i="11"/>
  <c r="AW14" i="11"/>
  <c r="AM14" i="11"/>
  <c r="AE14" i="11"/>
  <c r="AH14" i="11"/>
  <c r="AR14" i="11"/>
  <c r="AK14" i="11"/>
  <c r="AP14" i="11"/>
  <c r="AS14" i="11"/>
  <c r="AF14" i="11"/>
  <c r="AX14" i="11"/>
  <c r="AT14" i="11"/>
  <c r="AN14" i="11"/>
  <c r="AI14" i="11"/>
  <c r="AJ14" i="11"/>
  <c r="AV14" i="11"/>
  <c r="AQ14" i="11"/>
  <c r="AZ14" i="11"/>
  <c r="AG14" i="11"/>
  <c r="AY14" i="11"/>
  <c r="AU14" i="11"/>
  <c r="AD192" i="11"/>
  <c r="AG192" i="11"/>
  <c r="AY192" i="11"/>
  <c r="AS192" i="11"/>
  <c r="AO192" i="11"/>
  <c r="AJ192" i="11"/>
  <c r="AE192" i="11"/>
  <c r="AW192" i="11"/>
  <c r="AZ192" i="11"/>
  <c r="AM192" i="11"/>
  <c r="AH192" i="11"/>
  <c r="AK192" i="11"/>
  <c r="AU192" i="11"/>
  <c r="AP192" i="11"/>
  <c r="BA192" i="11"/>
  <c r="AF192" i="11"/>
  <c r="AX192" i="11"/>
  <c r="AL192" i="11"/>
  <c r="AN192" i="11"/>
  <c r="AT192" i="11"/>
  <c r="AQ192" i="11"/>
  <c r="AV192" i="11"/>
  <c r="AI192" i="11"/>
  <c r="AR192" i="11"/>
  <c r="AD224" i="11"/>
  <c r="AP224" i="11"/>
  <c r="AK224" i="11"/>
  <c r="AF224" i="11"/>
  <c r="AX224" i="11"/>
  <c r="AS224" i="11"/>
  <c r="AN224" i="11"/>
  <c r="AI224" i="11"/>
  <c r="BA224" i="11"/>
  <c r="AV224" i="11"/>
  <c r="AQ224" i="11"/>
  <c r="AL224" i="11"/>
  <c r="AG224" i="11"/>
  <c r="AY224" i="11"/>
  <c r="AT224" i="11"/>
  <c r="AW224" i="11"/>
  <c r="AR224" i="11"/>
  <c r="AM224" i="11"/>
  <c r="AH224" i="11"/>
  <c r="AZ224" i="11"/>
  <c r="AU224" i="11"/>
  <c r="AO224" i="11"/>
  <c r="AJ224" i="11"/>
  <c r="AE224" i="11"/>
  <c r="AW7" i="11"/>
  <c r="AR7" i="11"/>
  <c r="AK7" i="11"/>
  <c r="AH7" i="11"/>
  <c r="AZ7" i="11"/>
  <c r="BA7" i="11"/>
  <c r="AP7" i="11"/>
  <c r="AM7" i="11"/>
  <c r="AF7" i="11"/>
  <c r="AG7" i="11"/>
  <c r="AY7" i="11"/>
  <c r="AE7" i="11"/>
  <c r="AX7" i="11"/>
  <c r="AL7" i="11"/>
  <c r="AI7" i="11"/>
  <c r="AV7" i="11"/>
  <c r="AQ7" i="11"/>
  <c r="AJ7" i="11"/>
  <c r="AN7" i="11"/>
  <c r="AS7" i="11"/>
  <c r="AT7" i="11"/>
  <c r="AO7" i="11"/>
  <c r="AU7" i="11"/>
  <c r="AD138" i="11"/>
  <c r="AJ138" i="11"/>
  <c r="AE138" i="11"/>
  <c r="AX138" i="11"/>
  <c r="AR138" i="11"/>
  <c r="AM138" i="11"/>
  <c r="AW138" i="11"/>
  <c r="AZ138" i="11"/>
  <c r="AU138" i="11"/>
  <c r="AY138" i="11"/>
  <c r="AK138" i="11"/>
  <c r="AF138" i="11"/>
  <c r="AG138" i="11"/>
  <c r="AS138" i="11"/>
  <c r="AN138" i="11"/>
  <c r="AI138" i="11"/>
  <c r="BA138" i="11"/>
  <c r="AV138" i="11"/>
  <c r="AO138" i="11"/>
  <c r="AL138" i="11"/>
  <c r="AH138" i="11"/>
  <c r="AQ138" i="11"/>
  <c r="AT138" i="11"/>
  <c r="AP138" i="11"/>
  <c r="AD157" i="11"/>
  <c r="AW157" i="11"/>
  <c r="AR157" i="11"/>
  <c r="BA157" i="11"/>
  <c r="AH157" i="11"/>
  <c r="AZ157" i="11"/>
  <c r="AE157" i="11"/>
  <c r="AP157" i="11"/>
  <c r="AL157" i="11"/>
  <c r="AF157" i="11"/>
  <c r="AX157" i="11"/>
  <c r="AT157" i="11"/>
  <c r="AN157" i="11"/>
  <c r="AI157" i="11"/>
  <c r="AK157" i="11"/>
  <c r="AV157" i="11"/>
  <c r="AQ157" i="11"/>
  <c r="AM157" i="11"/>
  <c r="AG157" i="11"/>
  <c r="AY157" i="11"/>
  <c r="AS157" i="11"/>
  <c r="AO157" i="11"/>
  <c r="AJ157" i="11"/>
  <c r="AU157" i="11"/>
  <c r="AD210" i="11"/>
  <c r="AJ210" i="11"/>
  <c r="AE210" i="11"/>
  <c r="AN210" i="11"/>
  <c r="AR210" i="11"/>
  <c r="AU210" i="11"/>
  <c r="AH210" i="11"/>
  <c r="AZ210" i="11"/>
  <c r="AF210" i="11"/>
  <c r="AP210" i="11"/>
  <c r="AK210" i="11"/>
  <c r="AV210" i="11"/>
  <c r="AX210" i="11"/>
  <c r="AS210" i="11"/>
  <c r="AG210" i="11"/>
  <c r="AI210" i="11"/>
  <c r="BA210" i="11"/>
  <c r="AW210" i="11"/>
  <c r="AQ210" i="11"/>
  <c r="AO210" i="11"/>
  <c r="AL210" i="11"/>
  <c r="AY210" i="11"/>
  <c r="AT210" i="11"/>
  <c r="AM210" i="11"/>
  <c r="AD116" i="11"/>
  <c r="AQ116" i="11"/>
  <c r="BA116" i="11"/>
  <c r="AG116" i="11"/>
  <c r="AY116" i="11"/>
  <c r="AL116" i="11"/>
  <c r="AI116" i="11"/>
  <c r="AR116" i="11"/>
  <c r="AF116" i="11"/>
  <c r="AS116" i="11"/>
  <c r="AN116" i="11"/>
  <c r="AT116" i="11"/>
  <c r="AO116" i="11"/>
  <c r="AV116" i="11"/>
  <c r="AE116" i="11"/>
  <c r="AW116" i="11"/>
  <c r="AJ116" i="11"/>
  <c r="AU116" i="11"/>
  <c r="AH116" i="11"/>
  <c r="AZ116" i="11"/>
  <c r="AP116" i="11"/>
  <c r="AK116" i="11"/>
  <c r="AX116" i="11"/>
  <c r="AM116" i="11"/>
  <c r="G523" i="3"/>
  <c r="L80" i="3"/>
  <c r="C66" i="11" s="1"/>
  <c r="AD222" i="11"/>
  <c r="AU222" i="11"/>
  <c r="AP222" i="11"/>
  <c r="AK222" i="11"/>
  <c r="AF222" i="11"/>
  <c r="AX222" i="11"/>
  <c r="AS222" i="11"/>
  <c r="AN222" i="11"/>
  <c r="AI222" i="11"/>
  <c r="BA222" i="11"/>
  <c r="AV222" i="11"/>
  <c r="AQ222" i="11"/>
  <c r="AL222" i="11"/>
  <c r="AG222" i="11"/>
  <c r="AY222" i="11"/>
  <c r="AT222" i="11"/>
  <c r="AO222" i="11"/>
  <c r="AJ222" i="11"/>
  <c r="AE222" i="11"/>
  <c r="AW222" i="11"/>
  <c r="AR222" i="11"/>
  <c r="AM222" i="11"/>
  <c r="AH222" i="11"/>
  <c r="AZ222" i="11"/>
  <c r="AD221" i="11"/>
  <c r="AL221" i="11"/>
  <c r="AG221" i="11"/>
  <c r="AY221" i="11"/>
  <c r="AT221" i="11"/>
  <c r="AO221" i="11"/>
  <c r="AJ221" i="11"/>
  <c r="AE221" i="11"/>
  <c r="AW221" i="11"/>
  <c r="AR221" i="11"/>
  <c r="AM221" i="11"/>
  <c r="AH221" i="11"/>
  <c r="AZ221" i="11"/>
  <c r="AU221" i="11"/>
  <c r="AP221" i="11"/>
  <c r="AK221" i="11"/>
  <c r="AF221" i="11"/>
  <c r="AX221" i="11"/>
  <c r="AS221" i="11"/>
  <c r="AN221" i="11"/>
  <c r="AI221" i="11"/>
  <c r="BA221" i="11"/>
  <c r="AV221" i="11"/>
  <c r="AQ221" i="11"/>
  <c r="AD225" i="11"/>
  <c r="AI225" i="11"/>
  <c r="BA225" i="11"/>
  <c r="AV225" i="11"/>
  <c r="AQ225" i="11"/>
  <c r="AL225" i="11"/>
  <c r="AG225" i="11"/>
  <c r="AY225" i="11"/>
  <c r="AT225" i="11"/>
  <c r="AO225" i="11"/>
  <c r="AJ225" i="11"/>
  <c r="AE225" i="11"/>
  <c r="AW225" i="11"/>
  <c r="AR225" i="11"/>
  <c r="AM225" i="11"/>
  <c r="AH225" i="11"/>
  <c r="AZ225" i="11"/>
  <c r="AU225" i="11"/>
  <c r="AP225" i="11"/>
  <c r="AK225" i="11"/>
  <c r="AF225" i="11"/>
  <c r="AX225" i="11"/>
  <c r="AS225" i="11"/>
  <c r="AN225" i="11"/>
  <c r="AD187" i="11"/>
  <c r="AG187" i="11"/>
  <c r="AY187" i="11"/>
  <c r="AT187" i="11"/>
  <c r="AO187" i="11"/>
  <c r="AJ187" i="11"/>
  <c r="AU187" i="11"/>
  <c r="AW187" i="11"/>
  <c r="AR187" i="11"/>
  <c r="AV187" i="11"/>
  <c r="AH187" i="11"/>
  <c r="AZ187" i="11"/>
  <c r="AE187" i="11"/>
  <c r="AP187" i="11"/>
  <c r="AK187" i="11"/>
  <c r="BA187" i="11"/>
  <c r="AI187" i="11"/>
  <c r="AM187" i="11"/>
  <c r="AL187" i="11"/>
  <c r="AQ187" i="11"/>
  <c r="AN187" i="11"/>
  <c r="AX187" i="11"/>
  <c r="AS187" i="11"/>
  <c r="AF187" i="11"/>
  <c r="AB7" i="2"/>
  <c r="L7" i="2"/>
  <c r="AF13" i="11"/>
  <c r="AX13" i="11"/>
  <c r="BA13" i="11"/>
  <c r="AG13" i="11"/>
  <c r="AI13" i="11"/>
  <c r="AR13" i="11"/>
  <c r="AO13" i="11"/>
  <c r="AY13" i="11"/>
  <c r="AE13" i="11"/>
  <c r="AW13" i="11"/>
  <c r="AJ13" i="11"/>
  <c r="AM13" i="11"/>
  <c r="AH13" i="11"/>
  <c r="AP13" i="11"/>
  <c r="AL13" i="11"/>
  <c r="AS13" i="11"/>
  <c r="AV13" i="11"/>
  <c r="AT13" i="11"/>
  <c r="AZ13" i="11"/>
  <c r="AU13" i="11"/>
  <c r="AK13" i="11"/>
  <c r="AN13" i="11"/>
  <c r="AQ13" i="11"/>
  <c r="L256" i="3"/>
  <c r="C235" i="11" s="1"/>
  <c r="AF105" i="11"/>
  <c r="AN105" i="11"/>
  <c r="AH105" i="11"/>
  <c r="AL105" i="11"/>
  <c r="AW105" i="11"/>
  <c r="AQ105" i="11"/>
  <c r="AE105" i="11"/>
  <c r="AR105" i="11"/>
  <c r="BA105" i="11"/>
  <c r="AT105" i="11"/>
  <c r="AI105" i="11"/>
  <c r="AM105" i="11"/>
  <c r="AP105" i="11"/>
  <c r="AU105" i="11"/>
  <c r="AY105" i="11"/>
  <c r="AG105" i="11"/>
  <c r="AK105" i="11"/>
  <c r="AO105" i="11"/>
  <c r="AJ105" i="11"/>
  <c r="AD105" i="11"/>
  <c r="AX105" i="11"/>
  <c r="AZ105" i="11"/>
  <c r="AS105" i="11"/>
  <c r="AV105" i="11"/>
  <c r="AD160" i="11"/>
  <c r="AK160" i="11"/>
  <c r="AG160" i="11"/>
  <c r="AX160" i="11"/>
  <c r="AS160" i="11"/>
  <c r="AO160" i="11"/>
  <c r="AI160" i="11"/>
  <c r="BA160" i="11"/>
  <c r="AW160" i="11"/>
  <c r="AQ160" i="11"/>
  <c r="AL160" i="11"/>
  <c r="AF160" i="11"/>
  <c r="AY160" i="11"/>
  <c r="AT160" i="11"/>
  <c r="AH160" i="11"/>
  <c r="AJ160" i="11"/>
  <c r="AE160" i="11"/>
  <c r="AN160" i="11"/>
  <c r="AR160" i="11"/>
  <c r="AM160" i="11"/>
  <c r="AP160" i="11"/>
  <c r="AZ160" i="11"/>
  <c r="AU160" i="11"/>
  <c r="AV160" i="11"/>
  <c r="AH53" i="11"/>
  <c r="AI53" i="11"/>
  <c r="BA53" i="11"/>
  <c r="AG53" i="11"/>
  <c r="AY53" i="11"/>
  <c r="AK53" i="11"/>
  <c r="AJ53" i="11"/>
  <c r="AS53" i="11"/>
  <c r="AN53" i="11"/>
  <c r="AR53" i="11"/>
  <c r="AU53" i="11"/>
  <c r="AF53" i="11"/>
  <c r="AZ53" i="11"/>
  <c r="AV53" i="11"/>
  <c r="AQ53" i="11"/>
  <c r="AO53" i="11"/>
  <c r="AL53" i="11"/>
  <c r="AW53" i="11"/>
  <c r="AT53" i="11"/>
  <c r="AP53" i="11"/>
  <c r="AE53" i="11"/>
  <c r="AX53" i="11"/>
  <c r="AM53" i="11"/>
  <c r="L18" i="3"/>
  <c r="C4" i="11" s="1"/>
  <c r="C240" i="11" s="1"/>
  <c r="AD217" i="11"/>
  <c r="AK217" i="11"/>
  <c r="AE217" i="11"/>
  <c r="BA217" i="11"/>
  <c r="AT217" i="11"/>
  <c r="AP217" i="11"/>
  <c r="AJ217" i="11"/>
  <c r="AL217" i="11"/>
  <c r="AY217" i="11"/>
  <c r="AS217" i="11"/>
  <c r="AU217" i="11"/>
  <c r="AF217" i="11"/>
  <c r="AG217" i="11"/>
  <c r="AM217" i="11"/>
  <c r="AQ217" i="11"/>
  <c r="AO217" i="11"/>
  <c r="AV217" i="11"/>
  <c r="AZ217" i="11"/>
  <c r="AW217" i="11"/>
  <c r="AN217" i="11"/>
  <c r="AH217" i="11"/>
  <c r="AI217" i="11"/>
  <c r="AX217" i="11"/>
  <c r="AR217" i="11"/>
  <c r="AO119" i="11"/>
  <c r="AU119" i="11"/>
  <c r="AD119" i="11"/>
  <c r="AZ119" i="11"/>
  <c r="AQ119" i="11"/>
  <c r="AM119" i="11"/>
  <c r="AI119" i="11"/>
  <c r="AY119" i="11"/>
  <c r="AJ119" i="11"/>
  <c r="AE119" i="11"/>
  <c r="AK119" i="11"/>
  <c r="AG119" i="11"/>
  <c r="AW119" i="11"/>
  <c r="BA119" i="11"/>
  <c r="AS119" i="11"/>
  <c r="AH119" i="11"/>
  <c r="AX119" i="11"/>
  <c r="AP119" i="11"/>
  <c r="AN119" i="11"/>
  <c r="AR119" i="11"/>
  <c r="AF119" i="11"/>
  <c r="AL119" i="11"/>
  <c r="AT119" i="11"/>
  <c r="AV119" i="11"/>
  <c r="AS84" i="11"/>
  <c r="AN84" i="11"/>
  <c r="AI84" i="11"/>
  <c r="AT84" i="11"/>
  <c r="AO84" i="11"/>
  <c r="AJ84" i="11"/>
  <c r="AE84" i="11"/>
  <c r="AW84" i="11"/>
  <c r="AR84" i="11"/>
  <c r="AM84" i="11"/>
  <c r="AH84" i="11"/>
  <c r="AZ84" i="11"/>
  <c r="AP84" i="11"/>
  <c r="AK84" i="11"/>
  <c r="AX84" i="11"/>
  <c r="BA84" i="11"/>
  <c r="AQ84" i="11"/>
  <c r="AG84" i="11"/>
  <c r="AL84" i="11"/>
  <c r="AY84" i="11"/>
  <c r="AU84" i="11"/>
  <c r="AF84" i="11"/>
  <c r="AV84" i="11"/>
  <c r="AD107" i="11"/>
  <c r="AN107" i="11"/>
  <c r="AI107" i="11"/>
  <c r="AZ107" i="11"/>
  <c r="AV107" i="11"/>
  <c r="AQ107" i="11"/>
  <c r="BA107" i="11"/>
  <c r="AG107" i="11"/>
  <c r="AY107" i="11"/>
  <c r="AJ107" i="11"/>
  <c r="AO107" i="11"/>
  <c r="AL107" i="11"/>
  <c r="AK107" i="11"/>
  <c r="AW107" i="11"/>
  <c r="AT107" i="11"/>
  <c r="AR107" i="11"/>
  <c r="AH107" i="11"/>
  <c r="AE107" i="11"/>
  <c r="AS107" i="11"/>
  <c r="AP107" i="11"/>
  <c r="AM107" i="11"/>
  <c r="AF107" i="11"/>
  <c r="AX107" i="11"/>
  <c r="AU107" i="11"/>
  <c r="AK69" i="11"/>
  <c r="J9" i="2" s="1"/>
  <c r="AF69" i="11"/>
  <c r="AS69" i="11"/>
  <c r="AE9" i="2" s="1"/>
  <c r="AN69" i="11"/>
  <c r="AI69" i="11"/>
  <c r="AR69" i="11"/>
  <c r="L9" i="2" s="1"/>
  <c r="AM69" i="11"/>
  <c r="K9" i="2" s="1"/>
  <c r="AT69" i="11"/>
  <c r="Q9" i="2" s="1"/>
  <c r="AE69" i="11"/>
  <c r="V9" i="2" s="1"/>
  <c r="AH69" i="11"/>
  <c r="AW69" i="11"/>
  <c r="S9" i="2" s="1"/>
  <c r="AY69" i="11"/>
  <c r="AJ69" i="11"/>
  <c r="AA9" i="2" s="1"/>
  <c r="AO69" i="11"/>
  <c r="AD9" i="2" s="1"/>
  <c r="AZ69" i="11"/>
  <c r="AC9" i="2" s="1"/>
  <c r="AQ9" i="11"/>
  <c r="AL9" i="11"/>
  <c r="AG9" i="11"/>
  <c r="AY9" i="11"/>
  <c r="AT9" i="11"/>
  <c r="AW9" i="11"/>
  <c r="AJ9" i="11"/>
  <c r="AO9" i="11"/>
  <c r="AM9" i="11"/>
  <c r="AR9" i="11"/>
  <c r="AP9" i="11"/>
  <c r="AH9" i="11"/>
  <c r="AZ9" i="11"/>
  <c r="AE9" i="11"/>
  <c r="AN9" i="11"/>
  <c r="AS9" i="11"/>
  <c r="AF9" i="11"/>
  <c r="AI9" i="11"/>
  <c r="BA9" i="11"/>
  <c r="AV9" i="11"/>
  <c r="AU9" i="11"/>
  <c r="AX9" i="11"/>
  <c r="AK9" i="11"/>
  <c r="AS65" i="11"/>
  <c r="AE13" i="2" s="1"/>
  <c r="AQ108" i="11"/>
  <c r="AF108" i="11"/>
  <c r="AG108" i="11"/>
  <c r="AY108" i="11"/>
  <c r="AN108" i="11"/>
  <c r="AO108" i="11"/>
  <c r="AJ108" i="11"/>
  <c r="AV108" i="11"/>
  <c r="AW108" i="11"/>
  <c r="AR108" i="11"/>
  <c r="AK108" i="11"/>
  <c r="AD108" i="11"/>
  <c r="AH108" i="11"/>
  <c r="AZ108" i="11"/>
  <c r="AL108" i="11"/>
  <c r="AP108" i="11"/>
  <c r="AE108" i="11"/>
  <c r="AS108" i="11"/>
  <c r="AX108" i="11"/>
  <c r="AM108" i="11"/>
  <c r="AT108" i="11"/>
  <c r="AI108" i="11"/>
  <c r="AU108" i="11"/>
  <c r="BA108" i="11"/>
  <c r="AD161" i="11"/>
  <c r="AT161" i="11"/>
  <c r="AP161" i="11"/>
  <c r="AJ161" i="11"/>
  <c r="AE161" i="11"/>
  <c r="AX161" i="11"/>
  <c r="AR161" i="11"/>
  <c r="AM161" i="11"/>
  <c r="AO161" i="11"/>
  <c r="AZ161" i="11"/>
  <c r="AU161" i="11"/>
  <c r="AQ161" i="11"/>
  <c r="AK161" i="11"/>
  <c r="AF161" i="11"/>
  <c r="AW161" i="11"/>
  <c r="BA161" i="11"/>
  <c r="AV161" i="11"/>
  <c r="AG161" i="11"/>
  <c r="AL161" i="11"/>
  <c r="AH161" i="11"/>
  <c r="AI161" i="11"/>
  <c r="AY161" i="11"/>
  <c r="AS161" i="11"/>
  <c r="AN161" i="11"/>
  <c r="AE93" i="11"/>
  <c r="AW93" i="11"/>
  <c r="AR93" i="11"/>
  <c r="AM93" i="11"/>
  <c r="AI93" i="11"/>
  <c r="AX93" i="11"/>
  <c r="AU93" i="11"/>
  <c r="AJ93" i="11"/>
  <c r="AK93" i="11"/>
  <c r="AF93" i="11"/>
  <c r="AP93" i="11"/>
  <c r="AS93" i="11"/>
  <c r="AN93" i="11"/>
  <c r="AQ93" i="11"/>
  <c r="BA93" i="11"/>
  <c r="AV93" i="11"/>
  <c r="AY93" i="11"/>
  <c r="AL93" i="11"/>
  <c r="AG93" i="11"/>
  <c r="AH93" i="11"/>
  <c r="AT93" i="11"/>
  <c r="AO93" i="11"/>
  <c r="AZ93" i="11"/>
  <c r="AG95" i="11"/>
  <c r="AX95" i="11"/>
  <c r="AP95" i="11"/>
  <c r="AO95" i="11"/>
  <c r="AJ95" i="11"/>
  <c r="AE95" i="11"/>
  <c r="AW95" i="11"/>
  <c r="AZ95" i="11"/>
  <c r="AM95" i="11"/>
  <c r="AI95" i="11"/>
  <c r="AK95" i="11"/>
  <c r="AU95" i="11"/>
  <c r="AQ95" i="11"/>
  <c r="BA95" i="11"/>
  <c r="AN95" i="11"/>
  <c r="AT95" i="11"/>
  <c r="AS95" i="11"/>
  <c r="AV95" i="11"/>
  <c r="AH95" i="11"/>
  <c r="AL95" i="11"/>
  <c r="AY95" i="11"/>
  <c r="AR95" i="11"/>
  <c r="AF95" i="11"/>
  <c r="AL57" i="11"/>
  <c r="AU57" i="11"/>
  <c r="AO57" i="11"/>
  <c r="AT57" i="11"/>
  <c r="AK57" i="11"/>
  <c r="AZ57" i="11"/>
  <c r="AH57" i="11"/>
  <c r="AV57" i="11"/>
  <c r="AF57" i="11"/>
  <c r="AP57" i="11"/>
  <c r="AM57" i="11"/>
  <c r="AQ57" i="11"/>
  <c r="AX57" i="11"/>
  <c r="AW57" i="11"/>
  <c r="BA57" i="11"/>
  <c r="AI57" i="11"/>
  <c r="AN57" i="11"/>
  <c r="AG57" i="11"/>
  <c r="AS57" i="11"/>
  <c r="AY57" i="11"/>
  <c r="AR57" i="11"/>
  <c r="AJ57" i="11"/>
  <c r="AE57" i="11"/>
  <c r="AH31" i="11"/>
  <c r="AZ31" i="11"/>
  <c r="AE31" i="11"/>
  <c r="AP31" i="11"/>
  <c r="AL31" i="11"/>
  <c r="AF31" i="11"/>
  <c r="AX31" i="11"/>
  <c r="AT31" i="11"/>
  <c r="AN31" i="11"/>
  <c r="AI31" i="11"/>
  <c r="AK31" i="11"/>
  <c r="AG31" i="11"/>
  <c r="AY31" i="11"/>
  <c r="AS31" i="11"/>
  <c r="AO31" i="11"/>
  <c r="AJ31" i="11"/>
  <c r="AU31" i="11"/>
  <c r="AQ31" i="11"/>
  <c r="AR31" i="11"/>
  <c r="AM31" i="11"/>
  <c r="BA31" i="11"/>
  <c r="AV31" i="11"/>
  <c r="AW31" i="11"/>
  <c r="AD11" i="2" l="1"/>
  <c r="T13" i="2"/>
  <c r="AD14" i="2"/>
  <c r="U9" i="2"/>
  <c r="R14" i="2"/>
  <c r="AA11" i="2"/>
  <c r="X9" i="2"/>
  <c r="Y11" i="2"/>
  <c r="T14" i="2"/>
  <c r="AR85" i="11"/>
  <c r="BA85" i="11"/>
  <c r="AU85" i="11"/>
  <c r="M8" i="2"/>
  <c r="R11" i="2"/>
  <c r="N9" i="2"/>
  <c r="Z9" i="2"/>
  <c r="AB9" i="2"/>
  <c r="I11" i="2"/>
  <c r="H14" i="2"/>
  <c r="AT85" i="11"/>
  <c r="AN85" i="11"/>
  <c r="AH85" i="11"/>
  <c r="M14" i="2"/>
  <c r="AC14" i="2"/>
  <c r="AD6" i="2"/>
  <c r="W9" i="2"/>
  <c r="S11" i="2"/>
  <c r="U11" i="2"/>
  <c r="L14" i="2"/>
  <c r="AG85" i="11"/>
  <c r="AX85" i="11"/>
  <c r="AD10" i="2"/>
  <c r="AC11" i="2"/>
  <c r="W12" i="2"/>
  <c r="N10" i="2"/>
  <c r="AF48" i="11"/>
  <c r="W10" i="2" s="1"/>
  <c r="AK72" i="11"/>
  <c r="J12" i="2" s="1"/>
  <c r="AI48" i="11"/>
  <c r="U10" i="2" s="1"/>
  <c r="AE72" i="11"/>
  <c r="V12" i="2" s="1"/>
  <c r="AH48" i="11"/>
  <c r="X10" i="2" s="1"/>
  <c r="AQ72" i="11"/>
  <c r="R12" i="2" s="1"/>
  <c r="AM48" i="11"/>
  <c r="K10" i="2" s="1"/>
  <c r="AR72" i="11"/>
  <c r="L12" i="2" s="1"/>
  <c r="AW72" i="11"/>
  <c r="S12" i="2" s="1"/>
  <c r="AT48" i="11"/>
  <c r="Q10" i="2" s="1"/>
  <c r="AV72" i="11"/>
  <c r="I12" i="2" s="1"/>
  <c r="AE237" i="11"/>
  <c r="AI237" i="11"/>
  <c r="AW237" i="11"/>
  <c r="AY237" i="11"/>
  <c r="AN237" i="11"/>
  <c r="AM237" i="11"/>
  <c r="AG237" i="11"/>
  <c r="AZ237" i="11"/>
  <c r="AH237" i="11"/>
  <c r="AD237" i="11"/>
  <c r="AS237" i="11"/>
  <c r="AK237" i="11"/>
  <c r="BA237" i="11"/>
  <c r="AF237" i="11"/>
  <c r="AU237" i="11"/>
  <c r="AR237" i="11"/>
  <c r="AO237" i="11"/>
  <c r="AV237" i="11"/>
  <c r="AX237" i="11"/>
  <c r="AQ237" i="11"/>
  <c r="AP237" i="11"/>
  <c r="AJ237" i="11"/>
  <c r="AT237" i="11"/>
  <c r="AL237" i="11"/>
  <c r="AJ196" i="11"/>
  <c r="AP196" i="11"/>
  <c r="AG196" i="11"/>
  <c r="AL196" i="11"/>
  <c r="AH196" i="11"/>
  <c r="AU196" i="11"/>
  <c r="AD196" i="11"/>
  <c r="AZ196" i="11"/>
  <c r="AM196" i="11"/>
  <c r="AR196" i="11"/>
  <c r="AV196" i="11"/>
  <c r="AE196" i="11"/>
  <c r="AN196" i="11"/>
  <c r="AQ196" i="11"/>
  <c r="AY196" i="11"/>
  <c r="AF196" i="11"/>
  <c r="BA196" i="11"/>
  <c r="AW196" i="11"/>
  <c r="AS196" i="11"/>
  <c r="AX196" i="11"/>
  <c r="AO196" i="11"/>
  <c r="AI196" i="11"/>
  <c r="AT196" i="11"/>
  <c r="AK196" i="11"/>
  <c r="AF238" i="11"/>
  <c r="AQ238" i="11"/>
  <c r="AG238" i="11"/>
  <c r="AP238" i="11"/>
  <c r="BA238" i="11"/>
  <c r="AX238" i="11"/>
  <c r="AY238" i="11"/>
  <c r="AZ238" i="11"/>
  <c r="AR238" i="11"/>
  <c r="AU238" i="11"/>
  <c r="AV238" i="11"/>
  <c r="AM238" i="11"/>
  <c r="AW238" i="11"/>
  <c r="AJ238" i="11"/>
  <c r="AN238" i="11"/>
  <c r="AH238" i="11"/>
  <c r="AE238" i="11"/>
  <c r="AO238" i="11"/>
  <c r="AT238" i="11"/>
  <c r="AS238" i="11"/>
  <c r="AI238" i="11"/>
  <c r="AL238" i="11"/>
  <c r="AK238" i="11"/>
  <c r="AD238" i="11"/>
  <c r="AY239" i="11"/>
  <c r="AE239" i="11"/>
  <c r="AI239" i="11"/>
  <c r="AO239" i="11"/>
  <c r="AQ239" i="11"/>
  <c r="AK239" i="11"/>
  <c r="AP239" i="11"/>
  <c r="AU239" i="11"/>
  <c r="AW239" i="11"/>
  <c r="AM239" i="11"/>
  <c r="AT239" i="11"/>
  <c r="AZ239" i="11"/>
  <c r="AL239" i="11"/>
  <c r="AR239" i="11"/>
  <c r="AG239" i="11"/>
  <c r="AD239" i="11"/>
  <c r="AJ239" i="11"/>
  <c r="AV239" i="11"/>
  <c r="AH239" i="11"/>
  <c r="AN239" i="11"/>
  <c r="BA239" i="11"/>
  <c r="AF239" i="11"/>
  <c r="AS239" i="11"/>
  <c r="AX239" i="11"/>
  <c r="AT72" i="11"/>
  <c r="Q12" i="2" s="1"/>
  <c r="AL72" i="11"/>
  <c r="Y12" i="2" s="1"/>
  <c r="AQ48" i="11"/>
  <c r="R10" i="2" s="1"/>
  <c r="AV48" i="11"/>
  <c r="I10" i="2" s="1"/>
  <c r="AZ72" i="11"/>
  <c r="AC12" i="2" s="1"/>
  <c r="AN72" i="11"/>
  <c r="AB12" i="2" s="1"/>
  <c r="AE48" i="11"/>
  <c r="V10" i="2" s="1"/>
  <c r="AZ48" i="11"/>
  <c r="AC10" i="2" s="1"/>
  <c r="AP72" i="11"/>
  <c r="AF12" i="2" s="1"/>
  <c r="AJ72" i="11"/>
  <c r="AA12" i="2" s="1"/>
  <c r="BA72" i="11"/>
  <c r="N12" i="2" s="1"/>
  <c r="AU72" i="11"/>
  <c r="M12" i="2" s="1"/>
  <c r="AO72" i="11"/>
  <c r="AD12" i="2" s="1"/>
  <c r="AI72" i="11"/>
  <c r="U12" i="2" s="1"/>
  <c r="AH72" i="11"/>
  <c r="X12" i="2" s="1"/>
  <c r="AY72" i="11"/>
  <c r="Z12" i="2" s="1"/>
  <c r="AS72" i="11"/>
  <c r="AE12" i="2" s="1"/>
  <c r="AM72" i="11"/>
  <c r="K12" i="2" s="1"/>
  <c r="AG72" i="11"/>
  <c r="T12" i="2" s="1"/>
  <c r="C242" i="11"/>
  <c r="AP48" i="11"/>
  <c r="AF10" i="2" s="1"/>
  <c r="C241" i="11"/>
  <c r="K7" i="2"/>
  <c r="AG69" i="11"/>
  <c r="T9" i="2" s="1"/>
  <c r="AL69" i="11"/>
  <c r="Y9" i="2" s="1"/>
  <c r="AX69" i="11"/>
  <c r="H9" i="2" s="1"/>
  <c r="T7" i="2"/>
  <c r="AJ48" i="11"/>
  <c r="AA10" i="2" s="1"/>
  <c r="AS48" i="11"/>
  <c r="AE10" i="2" s="1"/>
  <c r="AN48" i="11"/>
  <c r="AB10" i="2" s="1"/>
  <c r="H7" i="2"/>
  <c r="AQ69" i="11"/>
  <c r="R9" i="2" s="1"/>
  <c r="AV69" i="11"/>
  <c r="I9" i="2" s="1"/>
  <c r="AP69" i="11"/>
  <c r="AF9" i="2" s="1"/>
  <c r="Q7" i="2"/>
  <c r="AF7" i="2"/>
  <c r="AL49" i="11"/>
  <c r="Y6" i="2" s="1"/>
  <c r="AW48" i="11"/>
  <c r="S10" i="2" s="1"/>
  <c r="AY48" i="11"/>
  <c r="Z10" i="2" s="1"/>
  <c r="AK48" i="11"/>
  <c r="J10" i="2" s="1"/>
  <c r="N7" i="2"/>
  <c r="AU69" i="11"/>
  <c r="M9" i="2" s="1"/>
  <c r="Z7" i="2"/>
  <c r="AL48" i="11"/>
  <c r="Y10" i="2" s="1"/>
  <c r="AU48" i="11"/>
  <c r="M10" i="2" s="1"/>
  <c r="AP65" i="11"/>
  <c r="AF13" i="2" s="1"/>
  <c r="AL65" i="11"/>
  <c r="Y13" i="2" s="1"/>
  <c r="AE7" i="2"/>
  <c r="V7" i="2"/>
  <c r="W7" i="2"/>
  <c r="AM75" i="11"/>
  <c r="K8" i="2" s="1"/>
  <c r="X7" i="2"/>
  <c r="R7" i="2"/>
  <c r="J7" i="2"/>
  <c r="AO75" i="11"/>
  <c r="AD8" i="2" s="1"/>
  <c r="S7" i="2"/>
  <c r="Y7" i="2"/>
  <c r="M7" i="2"/>
  <c r="AI75" i="11"/>
  <c r="U8" i="2" s="1"/>
  <c r="AC7" i="2"/>
  <c r="AH49" i="11"/>
  <c r="X6" i="2" s="1"/>
  <c r="AX75" i="11"/>
  <c r="H8" i="2" s="1"/>
  <c r="AG75" i="11"/>
  <c r="T8" i="2" s="1"/>
  <c r="AA7" i="2"/>
  <c r="U7" i="2"/>
  <c r="AD7" i="2"/>
  <c r="AZ49" i="11"/>
  <c r="AC6" i="2" s="1"/>
  <c r="AZ75" i="11"/>
  <c r="AC8" i="2" s="1"/>
  <c r="AM65" i="11"/>
  <c r="K13" i="2" s="1"/>
  <c r="AU65" i="11"/>
  <c r="M13" i="2" s="1"/>
  <c r="AQ65" i="11"/>
  <c r="R13" i="2" s="1"/>
  <c r="O11" i="2"/>
  <c r="AH65" i="11"/>
  <c r="X13" i="2" s="1"/>
  <c r="AI65" i="11"/>
  <c r="U13" i="2" s="1"/>
  <c r="AE65" i="11"/>
  <c r="V13" i="2" s="1"/>
  <c r="AZ65" i="11"/>
  <c r="AC13" i="2" s="1"/>
  <c r="AW65" i="11"/>
  <c r="S13" i="2" s="1"/>
  <c r="AO65" i="11"/>
  <c r="AD13" i="2" s="1"/>
  <c r="AT65" i="11"/>
  <c r="Q13" i="2" s="1"/>
  <c r="AR65" i="11"/>
  <c r="L13" i="2" s="1"/>
  <c r="AV65" i="11"/>
  <c r="I13" i="2" s="1"/>
  <c r="AJ65" i="11"/>
  <c r="AA13" i="2" s="1"/>
  <c r="BA65" i="11"/>
  <c r="N13" i="2" s="1"/>
  <c r="AF65" i="11"/>
  <c r="W13" i="2" s="1"/>
  <c r="AY65" i="11"/>
  <c r="Z13" i="2" s="1"/>
  <c r="AX65" i="11"/>
  <c r="H13" i="2" s="1"/>
  <c r="AN65" i="11"/>
  <c r="AB13" i="2" s="1"/>
  <c r="AK65" i="11"/>
  <c r="J13" i="2" s="1"/>
  <c r="AN49" i="11"/>
  <c r="AB6" i="2" s="1"/>
  <c r="AY49" i="11"/>
  <c r="Z6" i="2" s="1"/>
  <c r="AS49" i="11"/>
  <c r="AE6" i="2" s="1"/>
  <c r="AT75" i="11"/>
  <c r="Q8" i="2" s="1"/>
  <c r="AN75" i="11"/>
  <c r="AB8" i="2" s="1"/>
  <c r="AH75" i="11"/>
  <c r="X8" i="2" s="1"/>
  <c r="AT64" i="11"/>
  <c r="Q14" i="2" s="1"/>
  <c r="AN64" i="11"/>
  <c r="AB14" i="2" s="1"/>
  <c r="AH64" i="11"/>
  <c r="X14" i="2" s="1"/>
  <c r="AU49" i="11"/>
  <c r="M6" i="2" s="1"/>
  <c r="AV49" i="11"/>
  <c r="I6" i="2" s="1"/>
  <c r="AY75" i="11"/>
  <c r="Z8" i="2" s="1"/>
  <c r="AS75" i="11"/>
  <c r="AE8" i="2" s="1"/>
  <c r="AI64" i="11"/>
  <c r="U14" i="2" s="1"/>
  <c r="AS64" i="11"/>
  <c r="AE14" i="2" s="1"/>
  <c r="AM64" i="11"/>
  <c r="K14" i="2" s="1"/>
  <c r="AM49" i="11"/>
  <c r="K6" i="2" s="1"/>
  <c r="AF49" i="11"/>
  <c r="W6" i="2" s="1"/>
  <c r="AQ49" i="11"/>
  <c r="R6" i="2" s="1"/>
  <c r="AR75" i="11"/>
  <c r="L8" i="2" s="1"/>
  <c r="AL75" i="11"/>
  <c r="Y8" i="2" s="1"/>
  <c r="AF75" i="11"/>
  <c r="W8" i="2" s="1"/>
  <c r="AL64" i="11"/>
  <c r="Y14" i="2" s="1"/>
  <c r="AF64" i="11"/>
  <c r="W14" i="2" s="1"/>
  <c r="AR49" i="11"/>
  <c r="L6" i="2" s="1"/>
  <c r="AE49" i="11"/>
  <c r="V6" i="2" s="1"/>
  <c r="AW49" i="11"/>
  <c r="S6" i="2" s="1"/>
  <c r="AW75" i="11"/>
  <c r="S8" i="2" s="1"/>
  <c r="AQ75" i="11"/>
  <c r="R8" i="2" s="1"/>
  <c r="AK75" i="11"/>
  <c r="J8" i="2" s="1"/>
  <c r="AW64" i="11"/>
  <c r="S14" i="2" s="1"/>
  <c r="AY64" i="11"/>
  <c r="Z14" i="2" s="1"/>
  <c r="AK64" i="11"/>
  <c r="J14" i="2" s="1"/>
  <c r="F15" i="2"/>
  <c r="AP49" i="11"/>
  <c r="AF6" i="2" s="1"/>
  <c r="AJ49" i="11"/>
  <c r="AA6" i="2" s="1"/>
  <c r="BA49" i="11"/>
  <c r="N6" i="2" s="1"/>
  <c r="AE75" i="11"/>
  <c r="V8" i="2" s="1"/>
  <c r="AV75" i="11"/>
  <c r="I8" i="2" s="1"/>
  <c r="AP75" i="11"/>
  <c r="AF8" i="2" s="1"/>
  <c r="AE64" i="11"/>
  <c r="V14" i="2" s="1"/>
  <c r="AV64" i="11"/>
  <c r="I14" i="2" s="1"/>
  <c r="AP64" i="11"/>
  <c r="AF14" i="2" s="1"/>
  <c r="AG49" i="11"/>
  <c r="T6" i="2" s="1"/>
  <c r="AX49" i="11"/>
  <c r="H6" i="2" s="1"/>
  <c r="AI49" i="11"/>
  <c r="U6" i="2" s="1"/>
  <c r="AJ75" i="11"/>
  <c r="AA8" i="2" s="1"/>
  <c r="BA75" i="11"/>
  <c r="N8" i="2" s="1"/>
  <c r="AJ64" i="11"/>
  <c r="AA14" i="2" s="1"/>
  <c r="BA64" i="11"/>
  <c r="N14" i="2" s="1"/>
  <c r="AK49" i="11"/>
  <c r="J6" i="2" s="1"/>
  <c r="AT49" i="11"/>
  <c r="Q6" i="2" s="1"/>
  <c r="AU66" i="11"/>
  <c r="AP66" i="11"/>
  <c r="AK66" i="11"/>
  <c r="AF66" i="11"/>
  <c r="AX66" i="11"/>
  <c r="AS66" i="11"/>
  <c r="AN66" i="11"/>
  <c r="AI66" i="11"/>
  <c r="BA66" i="11"/>
  <c r="AV66" i="11"/>
  <c r="AQ66" i="11"/>
  <c r="AL66" i="11"/>
  <c r="AG66" i="11"/>
  <c r="AY66" i="11"/>
  <c r="AT66" i="11"/>
  <c r="AO66" i="11"/>
  <c r="AJ66" i="11"/>
  <c r="AZ66" i="11"/>
  <c r="AE66" i="11"/>
  <c r="AM66" i="11"/>
  <c r="AH66" i="11"/>
  <c r="AR66" i="11"/>
  <c r="AW66" i="11"/>
  <c r="AJ83" i="11"/>
  <c r="AE83" i="11"/>
  <c r="AW83" i="11"/>
  <c r="AR83" i="11"/>
  <c r="AM83" i="11"/>
  <c r="AP83" i="11"/>
  <c r="AZ83" i="11"/>
  <c r="AU83" i="11"/>
  <c r="AX83" i="11"/>
  <c r="AK83" i="11"/>
  <c r="AF83" i="11"/>
  <c r="AH83" i="11"/>
  <c r="AS83" i="11"/>
  <c r="AN83" i="11"/>
  <c r="AI83" i="11"/>
  <c r="BA83" i="11"/>
  <c r="AV83" i="11"/>
  <c r="AQ83" i="11"/>
  <c r="AL83" i="11"/>
  <c r="AG83" i="11"/>
  <c r="AY83" i="11"/>
  <c r="AT83" i="11"/>
  <c r="AO83" i="11"/>
  <c r="AW26" i="11"/>
  <c r="AR26" i="11"/>
  <c r="AN26" i="11"/>
  <c r="AG26" i="11"/>
  <c r="AZ26" i="11"/>
  <c r="AT26" i="11"/>
  <c r="AP26" i="11"/>
  <c r="AJ26" i="11"/>
  <c r="AV26" i="11"/>
  <c r="AX26" i="11"/>
  <c r="AS26" i="11"/>
  <c r="AE26" i="11"/>
  <c r="AH26" i="11"/>
  <c r="BA26" i="11"/>
  <c r="AL26" i="11"/>
  <c r="AQ26" i="11"/>
  <c r="AM26" i="11"/>
  <c r="AF26" i="11"/>
  <c r="AY26" i="11"/>
  <c r="AU26" i="11"/>
  <c r="AO26" i="11"/>
  <c r="AI26" i="11"/>
  <c r="AK26" i="11"/>
  <c r="AD129" i="11"/>
  <c r="H15" i="14" s="1"/>
  <c r="AM129" i="11"/>
  <c r="AH129" i="11"/>
  <c r="BA129" i="11"/>
  <c r="AU129" i="11"/>
  <c r="AP129" i="11"/>
  <c r="AJ129" i="11"/>
  <c r="AF129" i="11"/>
  <c r="AX129" i="11"/>
  <c r="AL129" i="11"/>
  <c r="AN129" i="11"/>
  <c r="AI129" i="11"/>
  <c r="AR129" i="11"/>
  <c r="AV129" i="11"/>
  <c r="AQ129" i="11"/>
  <c r="AT129" i="11"/>
  <c r="AG129" i="11"/>
  <c r="AY129" i="11"/>
  <c r="AZ129" i="11"/>
  <c r="AO129" i="11"/>
  <c r="AK129" i="11"/>
  <c r="AE129" i="11"/>
  <c r="AW129" i="11"/>
  <c r="AS129" i="11"/>
  <c r="G525" i="3"/>
  <c r="L255" i="3"/>
  <c r="C236" i="11" s="1"/>
  <c r="C243" i="11" s="1"/>
  <c r="AD156" i="11"/>
  <c r="H14" i="14" s="1"/>
  <c r="AV156" i="11"/>
  <c r="AQ156" i="11"/>
  <c r="AT156" i="11"/>
  <c r="AG156" i="11"/>
  <c r="AY156" i="11"/>
  <c r="AZ156" i="11"/>
  <c r="AO156" i="11"/>
  <c r="AK156" i="11"/>
  <c r="AE156" i="11"/>
  <c r="AW156" i="11"/>
  <c r="AS156" i="11"/>
  <c r="AM156" i="11"/>
  <c r="AH156" i="11"/>
  <c r="BA156" i="11"/>
  <c r="AU156" i="11"/>
  <c r="AP156" i="11"/>
  <c r="AJ156" i="11"/>
  <c r="AF156" i="11"/>
  <c r="AX156" i="11"/>
  <c r="AL156" i="11"/>
  <c r="AN156" i="11"/>
  <c r="AI156" i="11"/>
  <c r="AR156" i="11"/>
  <c r="AT34" i="11"/>
  <c r="AP34" i="11"/>
  <c r="AJ34" i="11"/>
  <c r="AE34" i="11"/>
  <c r="AX34" i="11"/>
  <c r="AZ34" i="11"/>
  <c r="AU34" i="11"/>
  <c r="AQ34" i="11"/>
  <c r="AK34" i="11"/>
  <c r="AF34" i="11"/>
  <c r="AW34" i="11"/>
  <c r="AV34" i="11"/>
  <c r="AH34" i="11"/>
  <c r="AR34" i="11"/>
  <c r="AO34" i="11"/>
  <c r="AS34" i="11"/>
  <c r="AY34" i="11"/>
  <c r="BA34" i="11"/>
  <c r="AG34" i="11"/>
  <c r="AL34" i="11"/>
  <c r="AI34" i="11"/>
  <c r="AM34" i="11"/>
  <c r="AN34" i="11"/>
  <c r="AD134" i="11"/>
  <c r="H16" i="14" s="1"/>
  <c r="AF134" i="11"/>
  <c r="AX134" i="11"/>
  <c r="AT134" i="11"/>
  <c r="AN134" i="11"/>
  <c r="AI134" i="11"/>
  <c r="AS134" i="11"/>
  <c r="AG134" i="11"/>
  <c r="AY134" i="11"/>
  <c r="BA134" i="11"/>
  <c r="AP134" i="11"/>
  <c r="AK134" i="11"/>
  <c r="AQ134" i="11"/>
  <c r="AM134" i="11"/>
  <c r="AJ134" i="11"/>
  <c r="AR134" i="11"/>
  <c r="AV134" i="11"/>
  <c r="AZ134" i="11"/>
  <c r="AO134" i="11"/>
  <c r="AL134" i="11"/>
  <c r="AW134" i="11"/>
  <c r="AU134" i="11"/>
  <c r="AH134" i="11"/>
  <c r="AE134" i="11"/>
  <c r="AM241" i="11"/>
  <c r="AO241" i="11"/>
  <c r="AD241" i="11"/>
  <c r="AJ144" i="11"/>
  <c r="AK144" i="11"/>
  <c r="AP144" i="11"/>
  <c r="AQ144" i="11"/>
  <c r="AY144" i="11"/>
  <c r="BA144" i="11"/>
  <c r="AL144" i="11"/>
  <c r="AH144" i="11"/>
  <c r="AR144" i="11"/>
  <c r="AU144" i="11"/>
  <c r="AV144" i="11"/>
  <c r="AZ144" i="11"/>
  <c r="AW144" i="11"/>
  <c r="AG144" i="11"/>
  <c r="AM144" i="11"/>
  <c r="AF144" i="11"/>
  <c r="AT144" i="11"/>
  <c r="AI144" i="11"/>
  <c r="AO144" i="11"/>
  <c r="AD144" i="11"/>
  <c r="H13" i="14" s="1"/>
  <c r="AE144" i="11"/>
  <c r="AS144" i="11"/>
  <c r="AX144" i="11"/>
  <c r="AN144" i="11"/>
  <c r="AD234" i="11"/>
  <c r="AQ234" i="11"/>
  <c r="AL234" i="11"/>
  <c r="AG234" i="11"/>
  <c r="AY234" i="11"/>
  <c r="AT234" i="11"/>
  <c r="AO234" i="11"/>
  <c r="AJ234" i="11"/>
  <c r="AE234" i="11"/>
  <c r="AW234" i="11"/>
  <c r="AR234" i="11"/>
  <c r="AM234" i="11"/>
  <c r="AH234" i="11"/>
  <c r="AZ234" i="11"/>
  <c r="AU234" i="11"/>
  <c r="AP234" i="11"/>
  <c r="AK234" i="11"/>
  <c r="AF234" i="11"/>
  <c r="AX234" i="11"/>
  <c r="AS234" i="11"/>
  <c r="AN234" i="11"/>
  <c r="AI234" i="11"/>
  <c r="BA234" i="11"/>
  <c r="AV234" i="11"/>
  <c r="AY82" i="11"/>
  <c r="AT82" i="11"/>
  <c r="AG82" i="11"/>
  <c r="AJ82" i="11"/>
  <c r="AE82" i="11"/>
  <c r="AO82" i="11"/>
  <c r="AR82" i="11"/>
  <c r="AM82" i="11"/>
  <c r="AH82" i="11"/>
  <c r="AZ82" i="11"/>
  <c r="AU82" i="11"/>
  <c r="AP82" i="11"/>
  <c r="AK82" i="11"/>
  <c r="AF82" i="11"/>
  <c r="AI82" i="11"/>
  <c r="BA82" i="11"/>
  <c r="AV82" i="11"/>
  <c r="AQ82" i="11"/>
  <c r="AL82" i="11"/>
  <c r="AW82" i="11"/>
  <c r="AS82" i="11"/>
  <c r="AN82" i="11"/>
  <c r="AX82" i="11"/>
  <c r="AZ235" i="11"/>
  <c r="AK235" i="11"/>
  <c r="AL235" i="11"/>
  <c r="AV235" i="11"/>
  <c r="AJ235" i="11"/>
  <c r="AG235" i="11"/>
  <c r="AF235" i="11"/>
  <c r="AR235" i="11"/>
  <c r="AO235" i="11"/>
  <c r="AY235" i="11"/>
  <c r="BA235" i="11"/>
  <c r="AW235" i="11"/>
  <c r="AT235" i="11"/>
  <c r="AH235" i="11"/>
  <c r="AE235" i="11"/>
  <c r="AX235" i="11"/>
  <c r="AM235" i="11"/>
  <c r="AQ235" i="11"/>
  <c r="AU235" i="11"/>
  <c r="AI235" i="11"/>
  <c r="AN235" i="11"/>
  <c r="AS235" i="11"/>
  <c r="AD235" i="11"/>
  <c r="AP235" i="11"/>
  <c r="AM4" i="11"/>
  <c r="AY4" i="11"/>
  <c r="AG4" i="11"/>
  <c r="AU4" i="11"/>
  <c r="AH4" i="11"/>
  <c r="AZ4" i="11"/>
  <c r="AK4" i="11"/>
  <c r="AD4" i="11"/>
  <c r="AJ4" i="11"/>
  <c r="AS4" i="11"/>
  <c r="AF4" i="11"/>
  <c r="AO4" i="11"/>
  <c r="BA4" i="11"/>
  <c r="AN4" i="11"/>
  <c r="AP4" i="11"/>
  <c r="AL4" i="11"/>
  <c r="AV4" i="11"/>
  <c r="AR4" i="11"/>
  <c r="AT4" i="11"/>
  <c r="AE4" i="11"/>
  <c r="AI4" i="11"/>
  <c r="AQ4" i="11"/>
  <c r="AW4" i="11"/>
  <c r="AX4" i="11"/>
  <c r="O9" i="2" l="1"/>
  <c r="O12" i="2"/>
  <c r="AH236" i="11"/>
  <c r="AQ236" i="11"/>
  <c r="AR236" i="11"/>
  <c r="AJ236" i="11"/>
  <c r="AI236" i="11"/>
  <c r="AL236" i="11"/>
  <c r="BA236" i="11"/>
  <c r="AD236" i="11"/>
  <c r="AS236" i="11"/>
  <c r="AP236" i="11"/>
  <c r="AX236" i="11"/>
  <c r="AK236" i="11"/>
  <c r="AN236" i="11"/>
  <c r="AU236" i="11"/>
  <c r="AW236" i="11"/>
  <c r="AM236" i="11"/>
  <c r="AV236" i="11"/>
  <c r="AO236" i="11"/>
  <c r="AE236" i="11"/>
  <c r="AZ236" i="11"/>
  <c r="AG236" i="11"/>
  <c r="AY236" i="11"/>
  <c r="AF236" i="11"/>
  <c r="AT236" i="11"/>
  <c r="O10" i="2"/>
  <c r="O7" i="2"/>
  <c r="AR241" i="11"/>
  <c r="AL241" i="11"/>
  <c r="AE241" i="11"/>
  <c r="AS241" i="11"/>
  <c r="AH241" i="11"/>
  <c r="AT241" i="11"/>
  <c r="AQ241" i="11"/>
  <c r="AX241" i="11"/>
  <c r="AY241" i="11"/>
  <c r="AK241" i="11"/>
  <c r="AW241" i="11"/>
  <c r="AJ241" i="11"/>
  <c r="AN241" i="11"/>
  <c r="AU241" i="11"/>
  <c r="M15" i="2" s="1"/>
  <c r="BA241" i="11"/>
  <c r="AV241" i="11"/>
  <c r="AZ241" i="11"/>
  <c r="AF241" i="11"/>
  <c r="W15" i="2" s="1"/>
  <c r="AG241" i="11"/>
  <c r="AI241" i="11"/>
  <c r="AP241" i="11"/>
  <c r="O8" i="2"/>
  <c r="O6" i="2"/>
  <c r="O14" i="2"/>
  <c r="O13" i="2"/>
  <c r="P15" i="2"/>
  <c r="H63" i="13"/>
  <c r="AM242" i="11"/>
  <c r="AR242" i="11"/>
  <c r="AT242" i="11"/>
  <c r="AN242" i="11"/>
  <c r="BA242" i="11"/>
  <c r="AG242" i="11"/>
  <c r="AV242" i="11"/>
  <c r="AL242" i="11"/>
  <c r="AI242" i="11"/>
  <c r="AZ242" i="11"/>
  <c r="AE242" i="11"/>
  <c r="AQ242" i="11"/>
  <c r="AH242" i="11"/>
  <c r="AF242" i="11"/>
  <c r="AW242" i="11"/>
  <c r="AK242" i="11"/>
  <c r="AP242" i="11"/>
  <c r="AY242" i="11"/>
  <c r="AU242" i="11"/>
  <c r="AX242" i="11"/>
  <c r="AO242" i="11"/>
  <c r="AD242" i="11"/>
  <c r="AJ242" i="11"/>
  <c r="AS242" i="11"/>
  <c r="AP240" i="11"/>
  <c r="AZ240" i="11"/>
  <c r="AL240" i="11"/>
  <c r="AX240" i="11"/>
  <c r="AH240" i="11"/>
  <c r="AT240" i="11"/>
  <c r="AF240" i="11"/>
  <c r="AW240" i="11"/>
  <c r="AM240" i="11"/>
  <c r="K15" i="2" s="1"/>
  <c r="AI240" i="11"/>
  <c r="AK240" i="11"/>
  <c r="AU240" i="11"/>
  <c r="AV240" i="11"/>
  <c r="AQ240" i="11"/>
  <c r="AS240" i="11"/>
  <c r="AG240" i="11"/>
  <c r="AY240" i="11"/>
  <c r="AN240" i="11"/>
  <c r="AJ240" i="11"/>
  <c r="AD240" i="11"/>
  <c r="BA240" i="11"/>
  <c r="AO240" i="11"/>
  <c r="AD15" i="2" s="1"/>
  <c r="AE240" i="11"/>
  <c r="AR240" i="11"/>
  <c r="AF15" i="2" l="1"/>
  <c r="T15" i="2"/>
  <c r="AC15" i="2"/>
  <c r="S15" i="2"/>
  <c r="V15" i="2"/>
  <c r="J15" i="2"/>
  <c r="Y15" i="2"/>
  <c r="Z15" i="2"/>
  <c r="L15" i="2"/>
  <c r="I15" i="2"/>
  <c r="H15" i="2"/>
  <c r="N15" i="2"/>
  <c r="R15" i="2"/>
  <c r="Q15" i="2"/>
  <c r="AB15" i="2"/>
  <c r="X15" i="2"/>
  <c r="U15" i="2"/>
  <c r="AA15" i="2"/>
  <c r="AE15" i="2"/>
  <c r="AK243" i="11"/>
  <c r="AL243" i="11"/>
  <c r="AP243" i="11"/>
  <c r="AS243" i="11"/>
  <c r="AT243" i="11"/>
  <c r="AO243" i="11"/>
  <c r="BA243" i="11"/>
  <c r="AU243" i="11"/>
  <c r="AW243" i="11"/>
  <c r="AE243" i="11"/>
  <c r="AH243" i="11"/>
  <c r="AG243" i="11"/>
  <c r="AY243" i="11"/>
  <c r="AV243" i="11"/>
  <c r="AM243" i="11"/>
  <c r="AJ243" i="11"/>
  <c r="AI243" i="11"/>
  <c r="AD243" i="11"/>
  <c r="AR243" i="11"/>
  <c r="AQ243" i="11"/>
  <c r="AN243" i="11"/>
  <c r="AZ243" i="11"/>
  <c r="AX243" i="11"/>
  <c r="AF243" i="11"/>
  <c r="O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 Sellors</author>
  </authors>
  <commentList>
    <comment ref="D118" authorId="0" shapeId="0" xr:uid="{8E774266-FED9-44C6-BD2B-337DBAFAB19A}">
      <text>
        <r>
          <rPr>
            <b/>
            <sz val="9"/>
            <color indexed="81"/>
            <rFont val="Tahoma"/>
            <family val="2"/>
          </rPr>
          <t>Karen Sellors:</t>
        </r>
        <r>
          <rPr>
            <sz val="9"/>
            <color indexed="81"/>
            <rFont val="Tahoma"/>
            <family val="2"/>
          </rPr>
          <t xml:space="preserve">
Shows as N/A so delete this so that the DCC averages work.</t>
        </r>
      </text>
    </comment>
  </commentList>
</comments>
</file>

<file path=xl/sharedStrings.xml><?xml version="1.0" encoding="utf-8"?>
<sst xmlns="http://schemas.openxmlformats.org/spreadsheetml/2006/main" count="5639" uniqueCount="1566">
  <si>
    <t>Cost Center</t>
  </si>
  <si>
    <t>CO object name</t>
  </si>
  <si>
    <t>Admin</t>
  </si>
  <si>
    <t>Electricity</t>
  </si>
  <si>
    <t>Gas</t>
  </si>
  <si>
    <t>Lng Resource Not ICT</t>
  </si>
  <si>
    <t>Maintenance</t>
  </si>
  <si>
    <t>Oil</t>
  </si>
  <si>
    <t>SEN TA</t>
  </si>
  <si>
    <t>Solid Fuels</t>
  </si>
  <si>
    <t>TA</t>
  </si>
  <si>
    <t>Teachers</t>
  </si>
  <si>
    <t>Training</t>
  </si>
  <si>
    <t>Water Charges</t>
  </si>
  <si>
    <t>Ancillary staff</t>
  </si>
  <si>
    <t>Supply Teachers inc Agency</t>
  </si>
  <si>
    <t>CIP2000</t>
  </si>
  <si>
    <t>Leys Junior</t>
  </si>
  <si>
    <t>CIP2002</t>
  </si>
  <si>
    <t>Croft Community Inf</t>
  </si>
  <si>
    <t>CIP2003</t>
  </si>
  <si>
    <t>Woodbridge Junior</t>
  </si>
  <si>
    <t>CIP2006</t>
  </si>
  <si>
    <t>Riddings Inf &amp; Nrsry</t>
  </si>
  <si>
    <t>CIP2010</t>
  </si>
  <si>
    <t>Swanwick Primary</t>
  </si>
  <si>
    <t>CIP2011</t>
  </si>
  <si>
    <t>Brampton Primary</t>
  </si>
  <si>
    <t>CIP2012</t>
  </si>
  <si>
    <t>Gorseybrigg Primary</t>
  </si>
  <si>
    <t>CIP2013</t>
  </si>
  <si>
    <t>Chapel-El-Frith Pri</t>
  </si>
  <si>
    <t>CIP2017</t>
  </si>
  <si>
    <t>Ashover Primary</t>
  </si>
  <si>
    <t>CIP2018</t>
  </si>
  <si>
    <t>Aston-On-Trent Pri</t>
  </si>
  <si>
    <t>CIP2019</t>
  </si>
  <si>
    <t>Bramley Vale Pri</t>
  </si>
  <si>
    <t>CIP2021</t>
  </si>
  <si>
    <t>Bamford Primary</t>
  </si>
  <si>
    <t>CIP2022</t>
  </si>
  <si>
    <t>Barlborough Primary</t>
  </si>
  <si>
    <t>CIP2041</t>
  </si>
  <si>
    <t>Blackwell Primary</t>
  </si>
  <si>
    <t>CIP2043</t>
  </si>
  <si>
    <t>Newton Primary</t>
  </si>
  <si>
    <t>CIP2044</t>
  </si>
  <si>
    <t>Westhouses Primary</t>
  </si>
  <si>
    <t>CIP2045</t>
  </si>
  <si>
    <t>New Bolsover Primary</t>
  </si>
  <si>
    <t>CIP2046</t>
  </si>
  <si>
    <t>Brockley Primary</t>
  </si>
  <si>
    <t>CIP2048</t>
  </si>
  <si>
    <t>Bolsover Inf &amp; Nrsry</t>
  </si>
  <si>
    <t>CIP2049</t>
  </si>
  <si>
    <t>CIP2050</t>
  </si>
  <si>
    <t>Cutthorpe Primary</t>
  </si>
  <si>
    <t>CIP2051</t>
  </si>
  <si>
    <t>Wigley Primary</t>
  </si>
  <si>
    <t>CIP2052</t>
  </si>
  <si>
    <t>Brassington Primary</t>
  </si>
  <si>
    <t>CIP2053</t>
  </si>
  <si>
    <t>Firfield Primary</t>
  </si>
  <si>
    <t>CIP2057</t>
  </si>
  <si>
    <t>Henry Bradley Inf</t>
  </si>
  <si>
    <t>CIP2058</t>
  </si>
  <si>
    <t>Burbage Primary</t>
  </si>
  <si>
    <t>CIP2060</t>
  </si>
  <si>
    <t>Buxton Junior Sch</t>
  </si>
  <si>
    <t>CIP2061</t>
  </si>
  <si>
    <t>Buxton Infant</t>
  </si>
  <si>
    <t>CIP2062</t>
  </si>
  <si>
    <t>Harpur Hill Primary</t>
  </si>
  <si>
    <t>CIP2068</t>
  </si>
  <si>
    <t>Combs Infant</t>
  </si>
  <si>
    <t>CIP2072</t>
  </si>
  <si>
    <t>Buxworth Primary</t>
  </si>
  <si>
    <t>CIP2076</t>
  </si>
  <si>
    <t>Holmgate Pri &amp; Nrsry</t>
  </si>
  <si>
    <t>CIP2079</t>
  </si>
  <si>
    <t>Clowne Junior</t>
  </si>
  <si>
    <t>CIP2080</t>
  </si>
  <si>
    <t>Clowne Inf &amp; Nursery</t>
  </si>
  <si>
    <t>CIP2082</t>
  </si>
  <si>
    <t>Crich Junior</t>
  </si>
  <si>
    <t>CIP2083</t>
  </si>
  <si>
    <t>Curbar Primary</t>
  </si>
  <si>
    <t>CIP2084</t>
  </si>
  <si>
    <t>Lea Primary</t>
  </si>
  <si>
    <t>CIP2085</t>
  </si>
  <si>
    <t>Doveridge Primary</t>
  </si>
  <si>
    <t>CIP2086</t>
  </si>
  <si>
    <t>CIP2089</t>
  </si>
  <si>
    <t>Dronfield Junior</t>
  </si>
  <si>
    <t>CIP2091</t>
  </si>
  <si>
    <t>Dronfield Infant</t>
  </si>
  <si>
    <t>CIP2092</t>
  </si>
  <si>
    <t>William Levick Pri</t>
  </si>
  <si>
    <t>CIP2095</t>
  </si>
  <si>
    <t>Birk Hill Infant</t>
  </si>
  <si>
    <t>CIP2097</t>
  </si>
  <si>
    <t>Marsh Lane Primary</t>
  </si>
  <si>
    <t>CIP2101</t>
  </si>
  <si>
    <t>Renishaw Primary</t>
  </si>
  <si>
    <t>CIP2102</t>
  </si>
  <si>
    <t>Ridgeway Primary</t>
  </si>
  <si>
    <t>CIP2103</t>
  </si>
  <si>
    <t>Egginton Primary</t>
  </si>
  <si>
    <t>CIP2104</t>
  </si>
  <si>
    <t>Creswell Junior</t>
  </si>
  <si>
    <t>CIP2105</t>
  </si>
  <si>
    <t>Etwall Primary</t>
  </si>
  <si>
    <t>CIP2106</t>
  </si>
  <si>
    <t>Grindleford Primary</t>
  </si>
  <si>
    <t>CIP2107</t>
  </si>
  <si>
    <t>Findern Cmnty Pri</t>
  </si>
  <si>
    <t>CIP2109</t>
  </si>
  <si>
    <t>Padfield Cmnty Pr</t>
  </si>
  <si>
    <t>CIP2113</t>
  </si>
  <si>
    <t>Grassmoor Primary</t>
  </si>
  <si>
    <t>CIP2115</t>
  </si>
  <si>
    <t>Hayfield Primary</t>
  </si>
  <si>
    <t>CIP2124</t>
  </si>
  <si>
    <t>Marlpool Junior</t>
  </si>
  <si>
    <t>CIP2125</t>
  </si>
  <si>
    <t>Marlpool Infant</t>
  </si>
  <si>
    <t>CIP2126</t>
  </si>
  <si>
    <t>Coppice Primary</t>
  </si>
  <si>
    <t>CIP2131</t>
  </si>
  <si>
    <t>Penny Acres Pri</t>
  </si>
  <si>
    <t>CIP2132</t>
  </si>
  <si>
    <t>Hope Primary</t>
  </si>
  <si>
    <t>CIP2138</t>
  </si>
  <si>
    <t>Cotmanhay Junior</t>
  </si>
  <si>
    <t>CIP2139</t>
  </si>
  <si>
    <t>Cotmanhay Infant</t>
  </si>
  <si>
    <t>CIP2141</t>
  </si>
  <si>
    <t>Granby Junior Sch</t>
  </si>
  <si>
    <t>CIP2142</t>
  </si>
  <si>
    <t>Hallam Fields Jun</t>
  </si>
  <si>
    <t>CIP2146</t>
  </si>
  <si>
    <t>Charlotte Nurs &amp; Inf</t>
  </si>
  <si>
    <t>CIP2149</t>
  </si>
  <si>
    <t>Kilburn Inf &amp; Nrsry</t>
  </si>
  <si>
    <t>CIP2150</t>
  </si>
  <si>
    <t>Killamarsh Junior</t>
  </si>
  <si>
    <t>CIP2151</t>
  </si>
  <si>
    <t>Killamarsh Inf &amp; N</t>
  </si>
  <si>
    <t>CIP2153</t>
  </si>
  <si>
    <t>Little Eaton Primary</t>
  </si>
  <si>
    <t>CIP2157</t>
  </si>
  <si>
    <t>Harrington Junior</t>
  </si>
  <si>
    <t>CIP2159</t>
  </si>
  <si>
    <t>Parklands Inf &amp; Nsry</t>
  </si>
  <si>
    <t>CIP2160</t>
  </si>
  <si>
    <t>Grange Primary Sch</t>
  </si>
  <si>
    <t>CIP2161</t>
  </si>
  <si>
    <t>Longmoor Primary</t>
  </si>
  <si>
    <t>CIP2169</t>
  </si>
  <si>
    <t>CIP2172</t>
  </si>
  <si>
    <t>Darley Dale Primary</t>
  </si>
  <si>
    <t>CIP2173</t>
  </si>
  <si>
    <t>Tansley Primary</t>
  </si>
  <si>
    <t>CIP2174</t>
  </si>
  <si>
    <t>Melbourne Junior</t>
  </si>
  <si>
    <t>CIP2175</t>
  </si>
  <si>
    <t>Melbourne Infant</t>
  </si>
  <si>
    <t>CIP2177</t>
  </si>
  <si>
    <t>CIP2179</t>
  </si>
  <si>
    <t>New Mills County Pri</t>
  </si>
  <si>
    <t>CIP2181</t>
  </si>
  <si>
    <t>Newtown Primary</t>
  </si>
  <si>
    <t>CIP2182</t>
  </si>
  <si>
    <t>Thornsett Primary</t>
  </si>
  <si>
    <t>CIP2186</t>
  </si>
  <si>
    <t>Overseal Primary</t>
  </si>
  <si>
    <t>CIP2187</t>
  </si>
  <si>
    <t>Parwich Primary</t>
  </si>
  <si>
    <t>CIP2190</t>
  </si>
  <si>
    <t>Pilsley Primary</t>
  </si>
  <si>
    <t>CIP2191</t>
  </si>
  <si>
    <t>Park House Pri</t>
  </si>
  <si>
    <t>CIP2196</t>
  </si>
  <si>
    <t>Anthony Bek Cmnty P</t>
  </si>
  <si>
    <t>CIP2201</t>
  </si>
  <si>
    <t>Ripley Junior</t>
  </si>
  <si>
    <t>CIP2202</t>
  </si>
  <si>
    <t>Ripley Infant</t>
  </si>
  <si>
    <t>CIP2210</t>
  </si>
  <si>
    <t>Ladycross Infant Sch</t>
  </si>
  <si>
    <t>CIP2211</t>
  </si>
  <si>
    <t>CIP2213</t>
  </si>
  <si>
    <t>CIP2219</t>
  </si>
  <si>
    <t>Brookfield Primary</t>
  </si>
  <si>
    <t>CIP2223</t>
  </si>
  <si>
    <t>CIP2224</t>
  </si>
  <si>
    <t>CIP2227</t>
  </si>
  <si>
    <t>Brigg Infant</t>
  </si>
  <si>
    <t>CIP2228</t>
  </si>
  <si>
    <t>Glebe Junior</t>
  </si>
  <si>
    <t>CIP2229</t>
  </si>
  <si>
    <t>South Wingfield Pri</t>
  </si>
  <si>
    <t>CIP2239</t>
  </si>
  <si>
    <t>Staveley Junior</t>
  </si>
  <si>
    <t>CIP2242</t>
  </si>
  <si>
    <t>Speedwell Infants</t>
  </si>
  <si>
    <t>CIP2243</t>
  </si>
  <si>
    <t>Duckmanton Primary</t>
  </si>
  <si>
    <t>CIP2244</t>
  </si>
  <si>
    <t>Sudbury Primary</t>
  </si>
  <si>
    <t>CIP2245</t>
  </si>
  <si>
    <t>Arkwright Primary</t>
  </si>
  <si>
    <t>CIP2253</t>
  </si>
  <si>
    <t>CIP2254</t>
  </si>
  <si>
    <t>Newhall Infant</t>
  </si>
  <si>
    <t>CIP2255</t>
  </si>
  <si>
    <t>Stanton Primary</t>
  </si>
  <si>
    <t>CIP2257</t>
  </si>
  <si>
    <t>Town End Junior</t>
  </si>
  <si>
    <t>CIP2258</t>
  </si>
  <si>
    <t>Tibshelf Infant Sch</t>
  </si>
  <si>
    <t>CIP2260</t>
  </si>
  <si>
    <t>Unstone Junior</t>
  </si>
  <si>
    <t>CIP2262</t>
  </si>
  <si>
    <t>St Mary'S Infant</t>
  </si>
  <si>
    <t>CIP2266</t>
  </si>
  <si>
    <t>Wessington Primary</t>
  </si>
  <si>
    <t>CIP2268</t>
  </si>
  <si>
    <t>Whaley Bridge Pri</t>
  </si>
  <si>
    <t>CIP2269</t>
  </si>
  <si>
    <t>Furness Vale Primary</t>
  </si>
  <si>
    <t>CIP2270</t>
  </si>
  <si>
    <t>Whitwell Prim School</t>
  </si>
  <si>
    <t>CIP2274</t>
  </si>
  <si>
    <t>Deer Park Primary</t>
  </si>
  <si>
    <t>CIP2275</t>
  </si>
  <si>
    <t>Wirksworth Junior</t>
  </si>
  <si>
    <t>CIP2276</t>
  </si>
  <si>
    <t>CIP2277</t>
  </si>
  <si>
    <t>Middleton Cmnty Pri</t>
  </si>
  <si>
    <t>CIP2278</t>
  </si>
  <si>
    <t>CIP2279</t>
  </si>
  <si>
    <t>Peak Dale Primary</t>
  </si>
  <si>
    <t>CIP2283</t>
  </si>
  <si>
    <t>Cavendish Junior Cf</t>
  </si>
  <si>
    <t>CIP2285</t>
  </si>
  <si>
    <t>Spire Inf &amp; Nursery</t>
  </si>
  <si>
    <t>CIP2286</t>
  </si>
  <si>
    <t>Spire Junior School</t>
  </si>
  <si>
    <t>CIP2288</t>
  </si>
  <si>
    <t>Hasland Junior</t>
  </si>
  <si>
    <t>CIP2289</t>
  </si>
  <si>
    <t>Hasland Infant</t>
  </si>
  <si>
    <t>CIP2290</t>
  </si>
  <si>
    <t>CIP2293</t>
  </si>
  <si>
    <t>Highfield Hall Pri</t>
  </si>
  <si>
    <t>CIP2296</t>
  </si>
  <si>
    <t>Abercrombie Cmnty P</t>
  </si>
  <si>
    <t>CIP2306</t>
  </si>
  <si>
    <t>Park Inf &amp; Nrsry Sch</t>
  </si>
  <si>
    <t>CIP2307</t>
  </si>
  <si>
    <t>Brockwell N&amp;I</t>
  </si>
  <si>
    <t>CIP2310</t>
  </si>
  <si>
    <t>Dallimore Primary</t>
  </si>
  <si>
    <t>CIP2314</t>
  </si>
  <si>
    <t>Mickley Infant</t>
  </si>
  <si>
    <t>CIP2315</t>
  </si>
  <si>
    <t>Eureka Primary</t>
  </si>
  <si>
    <t>CIP2317</t>
  </si>
  <si>
    <t>CIP2321</t>
  </si>
  <si>
    <t>Heath Fields Primary</t>
  </si>
  <si>
    <t>CIP2326</t>
  </si>
  <si>
    <t>Holmesdale Infant</t>
  </si>
  <si>
    <t>CIP2329</t>
  </si>
  <si>
    <t>Park Junior School</t>
  </si>
  <si>
    <t>CIP2332</t>
  </si>
  <si>
    <t>Northfield Junior</t>
  </si>
  <si>
    <t>CIP2333</t>
  </si>
  <si>
    <t>CIP2336</t>
  </si>
  <si>
    <t>Copthorne Cmnty Inf</t>
  </si>
  <si>
    <t>CIP2338</t>
  </si>
  <si>
    <t>Ashbrook Inf &amp; Nurs</t>
  </si>
  <si>
    <t>CIP2344</t>
  </si>
  <si>
    <t>Meadows Primary</t>
  </si>
  <si>
    <t>CIP2349</t>
  </si>
  <si>
    <t>Brockwell Junior</t>
  </si>
  <si>
    <t>CIP2351</t>
  </si>
  <si>
    <t>Hadfield Infant</t>
  </si>
  <si>
    <t>CIP2358</t>
  </si>
  <si>
    <t>Lenthall Inf &amp; Nrsry</t>
  </si>
  <si>
    <t>CIP2359</t>
  </si>
  <si>
    <t>Hunloke Park Pri</t>
  </si>
  <si>
    <t>CIP2361</t>
  </si>
  <si>
    <t>Stonelow Junior</t>
  </si>
  <si>
    <t>CIP2362</t>
  </si>
  <si>
    <t>Fairfield Infants</t>
  </si>
  <si>
    <t>CIP2368</t>
  </si>
  <si>
    <t>Willington Primary</t>
  </si>
  <si>
    <t>CIP2372</t>
  </si>
  <si>
    <t>Norbriggs Primary</t>
  </si>
  <si>
    <t>CIP2373</t>
  </si>
  <si>
    <t>Simmondley Primary</t>
  </si>
  <si>
    <t>CIP2375</t>
  </si>
  <si>
    <t>Larklands Inf &amp; Nurs</t>
  </si>
  <si>
    <t>CIP2377</t>
  </si>
  <si>
    <t>Lons Infant</t>
  </si>
  <si>
    <t>CIP2511</t>
  </si>
  <si>
    <t>Heage Primary</t>
  </si>
  <si>
    <t>CIP2618</t>
  </si>
  <si>
    <t>Stenson Fields Cm P</t>
  </si>
  <si>
    <t>CIP2621</t>
  </si>
  <si>
    <t>CIP2622</t>
  </si>
  <si>
    <t>Long Row Pri</t>
  </si>
  <si>
    <t>CIP2623</t>
  </si>
  <si>
    <t>Ambergate Primary</t>
  </si>
  <si>
    <t>CIP2624</t>
  </si>
  <si>
    <t>Pottery Primary</t>
  </si>
  <si>
    <t>CIP2625</t>
  </si>
  <si>
    <t>Milford Comnty Pri</t>
  </si>
  <si>
    <t>CIP2626</t>
  </si>
  <si>
    <t>Herbert Strutt Pri</t>
  </si>
  <si>
    <t>CIP3002</t>
  </si>
  <si>
    <t>St Oswalds Ce Inf</t>
  </si>
  <si>
    <t>CIP3007</t>
  </si>
  <si>
    <t>Barlow Cec Pri</t>
  </si>
  <si>
    <t>CIP3009</t>
  </si>
  <si>
    <t>St Annes Cec Primary</t>
  </si>
  <si>
    <t>CIP3015</t>
  </si>
  <si>
    <t>CIP3016</t>
  </si>
  <si>
    <t>Bradwell Cec Inf</t>
  </si>
  <si>
    <t>CIP3017</t>
  </si>
  <si>
    <t>CIP3018</t>
  </si>
  <si>
    <t>Breadsall Ce Primary</t>
  </si>
  <si>
    <t>CIP3019</t>
  </si>
  <si>
    <t>Fairfield End Ce Jun</t>
  </si>
  <si>
    <t>CIP3022</t>
  </si>
  <si>
    <t>Castleton Cecp</t>
  </si>
  <si>
    <t>CIP3024</t>
  </si>
  <si>
    <t>Dove Holes Cec Pri</t>
  </si>
  <si>
    <t>CIP3026</t>
  </si>
  <si>
    <t>Clifton Ce Cont Pri</t>
  </si>
  <si>
    <t>CIP3027</t>
  </si>
  <si>
    <t>Coton-In-Elms Cecp</t>
  </si>
  <si>
    <t>CIP3030</t>
  </si>
  <si>
    <t>Edale Cevc Primary</t>
  </si>
  <si>
    <t>CIP3032</t>
  </si>
  <si>
    <t>Creswell Ce Inf&amp;N</t>
  </si>
  <si>
    <t>CIP3033</t>
  </si>
  <si>
    <t>Elton Cec Primary</t>
  </si>
  <si>
    <t>CIP3034</t>
  </si>
  <si>
    <t>Eyam Cec Primary</t>
  </si>
  <si>
    <t>CIP3035</t>
  </si>
  <si>
    <t>St Lukes Primary Sch</t>
  </si>
  <si>
    <t>CIP3036</t>
  </si>
  <si>
    <t>St James' Cec Pri</t>
  </si>
  <si>
    <t>CIP3037</t>
  </si>
  <si>
    <t>Great Hucklow Ce Pri</t>
  </si>
  <si>
    <t>CIP3038</t>
  </si>
  <si>
    <t>Rowsley Ce  Primary</t>
  </si>
  <si>
    <t>CIP3039</t>
  </si>
  <si>
    <t>Earl Sterndale Cep</t>
  </si>
  <si>
    <t>CIP3040</t>
  </si>
  <si>
    <t>Biggin Ce Con Pri</t>
  </si>
  <si>
    <t>CIP3041</t>
  </si>
  <si>
    <t>Hartington Cec Pri</t>
  </si>
  <si>
    <t>CIP3042</t>
  </si>
  <si>
    <t>Hartshorne Cec Pri</t>
  </si>
  <si>
    <t>CIP3046</t>
  </si>
  <si>
    <t>Corfield Ce Cont Inf</t>
  </si>
  <si>
    <t>CIP3048</t>
  </si>
  <si>
    <t>Langley Mill Cec I&amp;N</t>
  </si>
  <si>
    <t>CIP3050</t>
  </si>
  <si>
    <t>Mundy Ce Cont Junior</t>
  </si>
  <si>
    <t>CIP3055</t>
  </si>
  <si>
    <t>Horsley Ce Primary</t>
  </si>
  <si>
    <t>CIP3056</t>
  </si>
  <si>
    <t>CIP3060</t>
  </si>
  <si>
    <t>Kirk Ireton Cec Pri</t>
  </si>
  <si>
    <t>CIP3061</t>
  </si>
  <si>
    <t>Kirk Langley Cevcp</t>
  </si>
  <si>
    <t>CIP3062</t>
  </si>
  <si>
    <t>Kniveton Cec Pri</t>
  </si>
  <si>
    <t>CIP3065</t>
  </si>
  <si>
    <t>Mapperley Cec Pri</t>
  </si>
  <si>
    <t>CIP3069</t>
  </si>
  <si>
    <t>Cromford Cec Pri</t>
  </si>
  <si>
    <t>CIP3070</t>
  </si>
  <si>
    <t>Holy Trinity Cec Pri</t>
  </si>
  <si>
    <t>CIP3071</t>
  </si>
  <si>
    <t>South Darley Cec Pri</t>
  </si>
  <si>
    <t>CIP3073</t>
  </si>
  <si>
    <t>Monyash Cec Primary</t>
  </si>
  <si>
    <t>CIP3074</t>
  </si>
  <si>
    <t>St Peter'S Cec Pri</t>
  </si>
  <si>
    <t>CIP3075</t>
  </si>
  <si>
    <t>Norbury Ce School</t>
  </si>
  <si>
    <t>CIP3076</t>
  </si>
  <si>
    <t>CIP3077</t>
  </si>
  <si>
    <t>Osmaston Cecp</t>
  </si>
  <si>
    <t>CIP3079</t>
  </si>
  <si>
    <t>Peak Forest Cevcp</t>
  </si>
  <si>
    <t>CIP3080</t>
  </si>
  <si>
    <t>St John'S Cevc Pri</t>
  </si>
  <si>
    <t>CIP3082</t>
  </si>
  <si>
    <t>Risley Lower Grmcecp</t>
  </si>
  <si>
    <t>CIP3083</t>
  </si>
  <si>
    <t>Rosliston Cec Pri</t>
  </si>
  <si>
    <t>CIP3087</t>
  </si>
  <si>
    <t>St Andrew'S Cevcp</t>
  </si>
  <si>
    <t>CIP3088</t>
  </si>
  <si>
    <t>CIP3090</t>
  </si>
  <si>
    <t>Stanton-In-Peak Cecp</t>
  </si>
  <si>
    <t>CIP3093</t>
  </si>
  <si>
    <t>Stoneymiddleton Cecp</t>
  </si>
  <si>
    <t>CIP3094</t>
  </si>
  <si>
    <t>Strettonhandley Cecp</t>
  </si>
  <si>
    <t>CIP3098</t>
  </si>
  <si>
    <t>Mugginton Cec Pri</t>
  </si>
  <si>
    <t>CIP3099</t>
  </si>
  <si>
    <t>Winster Cevc Primary</t>
  </si>
  <si>
    <t>CIP3100</t>
  </si>
  <si>
    <t>Wirksworth Cec Inf</t>
  </si>
  <si>
    <t>CIP3101</t>
  </si>
  <si>
    <t>CIP3105</t>
  </si>
  <si>
    <t>Crich Carr Cevcp</t>
  </si>
  <si>
    <t>CIP3106</t>
  </si>
  <si>
    <t>Crich Ce Cont Infant</t>
  </si>
  <si>
    <t>CIP3107</t>
  </si>
  <si>
    <t>Duke Of Norfolk Cep</t>
  </si>
  <si>
    <t>CIP3110</t>
  </si>
  <si>
    <t>St Andrews Cec Jun</t>
  </si>
  <si>
    <t>CIP3151</t>
  </si>
  <si>
    <t>CIP3156</t>
  </si>
  <si>
    <t>Churchbroughton Cecp</t>
  </si>
  <si>
    <t>CIP3157</t>
  </si>
  <si>
    <t>Taxal &amp;Fernilee Cep</t>
  </si>
  <si>
    <t>CIP3161</t>
  </si>
  <si>
    <t>St John'S Ce Vc Pri</t>
  </si>
  <si>
    <t>CIP3162</t>
  </si>
  <si>
    <t>Calow Cec Pri</t>
  </si>
  <si>
    <t>CIP3163</t>
  </si>
  <si>
    <t>Charlesworth Vcp</t>
  </si>
  <si>
    <t>CIP3164</t>
  </si>
  <si>
    <t>Codnor Cmnty Cecp</t>
  </si>
  <si>
    <t>CIP3306</t>
  </si>
  <si>
    <t>Carsington &amp; Hoptn P</t>
  </si>
  <si>
    <t>CIP3312</t>
  </si>
  <si>
    <t>Fritchley Cea Pri</t>
  </si>
  <si>
    <t>CIP3315</t>
  </si>
  <si>
    <t>Denby Free Ceva Pri</t>
  </si>
  <si>
    <t>CIP3316</t>
  </si>
  <si>
    <t>Camms Ce Va Primary</t>
  </si>
  <si>
    <t>CIP3317</t>
  </si>
  <si>
    <t>Fitzherbert Ceva Pri</t>
  </si>
  <si>
    <t>CIP3319</t>
  </si>
  <si>
    <t>Dinting Ceva Primary</t>
  </si>
  <si>
    <t>CIP3321</t>
  </si>
  <si>
    <t>St Michael'S Cevap</t>
  </si>
  <si>
    <t>CIP3324</t>
  </si>
  <si>
    <t>Litton Cea Primary</t>
  </si>
  <si>
    <t>CIP3325</t>
  </si>
  <si>
    <t>Longstone Ceva Pri</t>
  </si>
  <si>
    <t>CIP3326</t>
  </si>
  <si>
    <t>Bonsall Cea Pri</t>
  </si>
  <si>
    <t>CIP3330</t>
  </si>
  <si>
    <t>Newton Solney Ceai</t>
  </si>
  <si>
    <t>CIP3331</t>
  </si>
  <si>
    <t>Pilsley Cea Pri</t>
  </si>
  <si>
    <t>CIP3337</t>
  </si>
  <si>
    <t>Taddington &amp;Pclf Cep</t>
  </si>
  <si>
    <t>CIP3342</t>
  </si>
  <si>
    <t>Weston-On-Trent Ceap</t>
  </si>
  <si>
    <t>CIP3502</t>
  </si>
  <si>
    <t>St Mary'S Cath Pri</t>
  </si>
  <si>
    <t>CIP3523</t>
  </si>
  <si>
    <t>St Andrews Ce/Maid P</t>
  </si>
  <si>
    <t>CIP3538</t>
  </si>
  <si>
    <t>Tintwistle Ce Pri</t>
  </si>
  <si>
    <t>CIP3540</t>
  </si>
  <si>
    <t>All Saints Ceva Pri</t>
  </si>
  <si>
    <t>CIP3549</t>
  </si>
  <si>
    <t>St Joseph'S C&amp;Cevap</t>
  </si>
  <si>
    <t>CIP3551</t>
  </si>
  <si>
    <t>Sharley Pk Cmnty Pri</t>
  </si>
  <si>
    <t>CIP5200</t>
  </si>
  <si>
    <t>Belmont Primary</t>
  </si>
  <si>
    <t>CIP5202</t>
  </si>
  <si>
    <t>Repton Primary</t>
  </si>
  <si>
    <t>CIP5204</t>
  </si>
  <si>
    <t>Linton Primary</t>
  </si>
  <si>
    <t>CIP5207</t>
  </si>
  <si>
    <t>The Curzon Cea Pri</t>
  </si>
  <si>
    <t>CIP5208</t>
  </si>
  <si>
    <t>Fairmeadows Fnd Pri</t>
  </si>
  <si>
    <t>CIP5211</t>
  </si>
  <si>
    <t>Chinley Primary Sch</t>
  </si>
  <si>
    <t>CIS4019</t>
  </si>
  <si>
    <t>Chapel-En-Le-Frith</t>
  </si>
  <si>
    <t>CIS4057</t>
  </si>
  <si>
    <t>New Mills B&amp;E Sch</t>
  </si>
  <si>
    <t>CIS4173</t>
  </si>
  <si>
    <t>Tibshelf School</t>
  </si>
  <si>
    <t>CIS4192</t>
  </si>
  <si>
    <t>Meadows Cmnty Sch</t>
  </si>
  <si>
    <t>CIS4195</t>
  </si>
  <si>
    <t>CIS4505</t>
  </si>
  <si>
    <t>CIS4509</t>
  </si>
  <si>
    <t>Henry Fanshawe Sch</t>
  </si>
  <si>
    <t>CIS4510</t>
  </si>
  <si>
    <t>CIS5404</t>
  </si>
  <si>
    <t>Belper School</t>
  </si>
  <si>
    <t>CIS5411</t>
  </si>
  <si>
    <t>Lady Manners School</t>
  </si>
  <si>
    <t>Your School Type</t>
  </si>
  <si>
    <t>Cost Centre</t>
  </si>
  <si>
    <t>Name</t>
  </si>
  <si>
    <t>Total Utilities</t>
  </si>
  <si>
    <t>Staff Training</t>
  </si>
  <si>
    <t>Your School</t>
  </si>
  <si>
    <t>Leys Junior School</t>
  </si>
  <si>
    <t>Croft Community Infant School</t>
  </si>
  <si>
    <t>Woodbridge Junior School</t>
  </si>
  <si>
    <t>Riddings Infant and Nursery School</t>
  </si>
  <si>
    <t>Riddings Junior School</t>
  </si>
  <si>
    <t>Swanwick Primary School</t>
  </si>
  <si>
    <t>Brampton Primary School</t>
  </si>
  <si>
    <t>Gorseybrigg Primary School</t>
  </si>
  <si>
    <t>Chapel-en-le-Frith C E (Voluntary Controlled) Primary School</t>
  </si>
  <si>
    <t>Ashover Primary School</t>
  </si>
  <si>
    <t>Aston-on-Trent Primary School</t>
  </si>
  <si>
    <t>Bramley Vale Primary School</t>
  </si>
  <si>
    <t>Bamford Primary School</t>
  </si>
  <si>
    <t>Barlborough Primary School</t>
  </si>
  <si>
    <t>Blackwell Primary School</t>
  </si>
  <si>
    <t>Newton Primary School</t>
  </si>
  <si>
    <t>Westhouses Primary School</t>
  </si>
  <si>
    <t>New Bolsover Primary School</t>
  </si>
  <si>
    <t>Brockley Primary and Nursery School</t>
  </si>
  <si>
    <t>Bolsover Infant and Nursery School</t>
  </si>
  <si>
    <t>Bradwell Junior School</t>
  </si>
  <si>
    <t>Cutthorpe Primary School</t>
  </si>
  <si>
    <t>Wigley Primary School</t>
  </si>
  <si>
    <t>Brassington Primary School</t>
  </si>
  <si>
    <t>Firfield Primary School</t>
  </si>
  <si>
    <t>Henry Bradley Infants School</t>
  </si>
  <si>
    <t>Burbage Primary School</t>
  </si>
  <si>
    <t>Buxton Junior School</t>
  </si>
  <si>
    <t>Buxton Infant School</t>
  </si>
  <si>
    <t>Harpur Hill Primary School</t>
  </si>
  <si>
    <t>Combs Infant School</t>
  </si>
  <si>
    <t>Buxworth Primary School</t>
  </si>
  <si>
    <t>Holmgate Primary School and Nursery</t>
  </si>
  <si>
    <t>Clowne Junior School</t>
  </si>
  <si>
    <t>Clowne Infant and Nursery School</t>
  </si>
  <si>
    <t>Crich Junior School</t>
  </si>
  <si>
    <t>Curbar Primary School</t>
  </si>
  <si>
    <t>Lea Primary School</t>
  </si>
  <si>
    <t>Doveridge Primary School</t>
  </si>
  <si>
    <t>Draycott Community Primary School</t>
  </si>
  <si>
    <t>Dronfield Junior School</t>
  </si>
  <si>
    <t>Dronfield Infant School</t>
  </si>
  <si>
    <t>William Levick Primary School</t>
  </si>
  <si>
    <t>Birk Hill Infant School</t>
  </si>
  <si>
    <t>Marsh Lane Primary School</t>
  </si>
  <si>
    <t>Renishaw Primary School</t>
  </si>
  <si>
    <t>Ridgeway Primary School</t>
  </si>
  <si>
    <t>Egginton Primary School</t>
  </si>
  <si>
    <t>Creswell Junior School</t>
  </si>
  <si>
    <t>Etwall Primary School</t>
  </si>
  <si>
    <t>Grindleford Primary School</t>
  </si>
  <si>
    <t>Findern Community Primary School</t>
  </si>
  <si>
    <t>Padfield Community Primary School</t>
  </si>
  <si>
    <t>Grassmoor Primary School</t>
  </si>
  <si>
    <t>Hayfield Primary School</t>
  </si>
  <si>
    <t>Marlpool Junior School</t>
  </si>
  <si>
    <t>Marlpool Infant School</t>
  </si>
  <si>
    <t>Coppice Primary School</t>
  </si>
  <si>
    <t>Penny Acres Primary School</t>
  </si>
  <si>
    <t>Hope Primary School</t>
  </si>
  <si>
    <t>Cotmanhay Junior School</t>
  </si>
  <si>
    <t>Cotmanhay Infant School</t>
  </si>
  <si>
    <t>Granby Junior School</t>
  </si>
  <si>
    <t>Hallam Fields Junior School</t>
  </si>
  <si>
    <t>Field House Infant School</t>
  </si>
  <si>
    <t>Charlotte Nursery and Infant School</t>
  </si>
  <si>
    <t>Kilburn Infant And Nursery School</t>
  </si>
  <si>
    <t>Killamarsh Junior School</t>
  </si>
  <si>
    <t>Killamarsh Infant and Nursery School</t>
  </si>
  <si>
    <t>Little Eaton Primary School</t>
  </si>
  <si>
    <t>Harrington Junior School</t>
  </si>
  <si>
    <t>Parklands Infant and Nursery School</t>
  </si>
  <si>
    <t>Grange Primary School</t>
  </si>
  <si>
    <t>Longmoor Primary School</t>
  </si>
  <si>
    <t>Marston Montgomery Primary School</t>
  </si>
  <si>
    <t>Darley Dale Primary School</t>
  </si>
  <si>
    <t>Tansley Primary School</t>
  </si>
  <si>
    <t>Melbourne Junior School</t>
  </si>
  <si>
    <t>Melbourne Infant School</t>
  </si>
  <si>
    <t>Morley Primary School</t>
  </si>
  <si>
    <t>Morton Primary School</t>
  </si>
  <si>
    <t>New Mills Primary School</t>
  </si>
  <si>
    <t>Hague Bar Primary School</t>
  </si>
  <si>
    <t>Newtown Primary School</t>
  </si>
  <si>
    <t>Thornsett Primary School</t>
  </si>
  <si>
    <t>Overseal Primary School</t>
  </si>
  <si>
    <t>Parwich Primary School</t>
  </si>
  <si>
    <t>Pilsley Primary School (Chesterfield)</t>
  </si>
  <si>
    <t>Park House Primary School</t>
  </si>
  <si>
    <t>Anthony Bek Community Primary School</t>
  </si>
  <si>
    <t>Ripley Junior School</t>
  </si>
  <si>
    <t>Ripley Infant School</t>
  </si>
  <si>
    <t>Ladycross Infant School</t>
  </si>
  <si>
    <t>Scarcliffe Primary School</t>
  </si>
  <si>
    <t>Palterton Primary School</t>
  </si>
  <si>
    <t>Brookfield Primary School</t>
  </si>
  <si>
    <t>Shirland Primary School</t>
  </si>
  <si>
    <t>Brigg Infant School</t>
  </si>
  <si>
    <t>Glebe Junior School</t>
  </si>
  <si>
    <t>South Wingfield Primary School</t>
  </si>
  <si>
    <t>Staveley Junior School</t>
  </si>
  <si>
    <t>Speedwell Infant School</t>
  </si>
  <si>
    <t>Duckmanton Primary School</t>
  </si>
  <si>
    <t>Sudbury Primary School</t>
  </si>
  <si>
    <t>Arkwright Primary School</t>
  </si>
  <si>
    <t>Newhall Community Junior School</t>
  </si>
  <si>
    <t>Newhall Infant and Nursery School</t>
  </si>
  <si>
    <t>Stanton Primary School</t>
  </si>
  <si>
    <t>Town End Junior School</t>
  </si>
  <si>
    <t>Tibshelf Infant and Nursery School</t>
  </si>
  <si>
    <t>Unstone Junior School</t>
  </si>
  <si>
    <t>Unstone St Mary's Infant School</t>
  </si>
  <si>
    <t>Wessington Primary School</t>
  </si>
  <si>
    <t>Whaley Bridge Primary School</t>
  </si>
  <si>
    <t>Furness Vale Primary School</t>
  </si>
  <si>
    <t>Whitwell Primary School</t>
  </si>
  <si>
    <t>Deer Park Primary School</t>
  </si>
  <si>
    <t>Wirksworth Junior School</t>
  </si>
  <si>
    <t>Middleton Community Primary School</t>
  </si>
  <si>
    <t>Peak Dale Primary School</t>
  </si>
  <si>
    <t>Cavendish Junior School</t>
  </si>
  <si>
    <t>Spire Infant And Nursery School</t>
  </si>
  <si>
    <t>Hasland Junior School</t>
  </si>
  <si>
    <t>Hasland Infant School</t>
  </si>
  <si>
    <t>Hady Primary School</t>
  </si>
  <si>
    <t>Highfield Hall Primary School</t>
  </si>
  <si>
    <t>Abercrombie Community Primary School</t>
  </si>
  <si>
    <t>Park Infant and Nursery School</t>
  </si>
  <si>
    <t>Brockwell Nursery and Infant School</t>
  </si>
  <si>
    <t>Westfield Infant School</t>
  </si>
  <si>
    <t>Dallimore Primary School</t>
  </si>
  <si>
    <t>Mickley Infant School</t>
  </si>
  <si>
    <t>Eureka Primary School</t>
  </si>
  <si>
    <t>Parkside Community Junior School</t>
  </si>
  <si>
    <t>Heath Fields Primary School</t>
  </si>
  <si>
    <t>Holmesdale Infant School</t>
  </si>
  <si>
    <t>Ladywood Primary School</t>
  </si>
  <si>
    <t>Northfield Junior School</t>
  </si>
  <si>
    <t>Hilltop Infant and Nursery School</t>
  </si>
  <si>
    <t>Copthorne Community Infant School</t>
  </si>
  <si>
    <t>Ashbrook Infant and Nursery Community School</t>
  </si>
  <si>
    <t>Duffield Meadows Primary School</t>
  </si>
  <si>
    <t>Brockwell Junior School</t>
  </si>
  <si>
    <t>Hadfield Infant School</t>
  </si>
  <si>
    <t>Lenthall Infant and Nursery School</t>
  </si>
  <si>
    <t>Hunloke Park Primary School</t>
  </si>
  <si>
    <t>Stonelow Junior School</t>
  </si>
  <si>
    <t>Fairfield Infants And Nursery School</t>
  </si>
  <si>
    <t>Willington Primary School</t>
  </si>
  <si>
    <t>Waingroves Primary School</t>
  </si>
  <si>
    <t>Norbriggs Primary School</t>
  </si>
  <si>
    <t>Simmondley Primary School</t>
  </si>
  <si>
    <t>Larklands Infant and Nursery School</t>
  </si>
  <si>
    <t>Chaucer Junior School</t>
  </si>
  <si>
    <t>Lons Infant School</t>
  </si>
  <si>
    <t>Heage Primary School</t>
  </si>
  <si>
    <t>Stenson Fields Primary Community School</t>
  </si>
  <si>
    <t>Model Village Primary School</t>
  </si>
  <si>
    <t>Belper Long Row Primary School</t>
  </si>
  <si>
    <t>Ambergate Primary School</t>
  </si>
  <si>
    <t>Pottery Primary School</t>
  </si>
  <si>
    <t>Milford Community Primary School</t>
  </si>
  <si>
    <t>Herbert Strutt Primary School</t>
  </si>
  <si>
    <t>Hollingwood Primary School</t>
  </si>
  <si>
    <t>St Oswald's CE Voluntary Controlled Infant School</t>
  </si>
  <si>
    <t>Barlow CE Voluntary Controlled Primary School</t>
  </si>
  <si>
    <t>Baslow St Anne's CE Controlled Primary School</t>
  </si>
  <si>
    <t>Bradley CE Controlled Primary School</t>
  </si>
  <si>
    <t>Bradwell CE Voluntary Controlled Infant School</t>
  </si>
  <si>
    <t>Brailsford CE Controlled Primary School</t>
  </si>
  <si>
    <t>Breadsall CE Controlled Primary School</t>
  </si>
  <si>
    <t>Fairfield Endowed CE Voluntary Controlled Junior School</t>
  </si>
  <si>
    <t>Castleton CE (Controlled) Primary School</t>
  </si>
  <si>
    <t>Dove Holes CE Voluntary Controlled Primary School</t>
  </si>
  <si>
    <t>Clifton CE Controlled Primary School</t>
  </si>
  <si>
    <t>Coton-in-the-Elms CE Controlled Primary School</t>
  </si>
  <si>
    <t>Edale CE Voluntary Controlled Primary School</t>
  </si>
  <si>
    <t>Creswell CE Infant and Nursery School</t>
  </si>
  <si>
    <t>Elton CE Controlled Primary School</t>
  </si>
  <si>
    <t>Eyam C E Controlled Primary School</t>
  </si>
  <si>
    <t>St Luke's CE Controlled Primary School</t>
  </si>
  <si>
    <t>St James' CE (Controlled) Primary School</t>
  </si>
  <si>
    <t>Great Hucklow CE Primary School</t>
  </si>
  <si>
    <t>Rowsley CE Primary School</t>
  </si>
  <si>
    <t>Earl Sterndale CE Voluntary Controlled Primary School</t>
  </si>
  <si>
    <t>Biggin CE Controlled Primary School</t>
  </si>
  <si>
    <t>Hartington CE (Controlled) Primary School</t>
  </si>
  <si>
    <t>Hartshorne CE (Controlled) Primary School</t>
  </si>
  <si>
    <t>Corfield CE Infant School</t>
  </si>
  <si>
    <t>Langley Mill CE (Controlled) Infant School and Nursery</t>
  </si>
  <si>
    <t>Mundy CE Voluntary Controlled Junior School</t>
  </si>
  <si>
    <t>Horsley CE Primary School</t>
  </si>
  <si>
    <t>Hulland CE (Voluntary Controlled) Primary School</t>
  </si>
  <si>
    <t>Kirk Ireton CE Voluntary Controlled Primary School</t>
  </si>
  <si>
    <t>Kirk Langley CE Voluntary Controlled Primary School</t>
  </si>
  <si>
    <t>Kniveton CE (Controlled) Primary School</t>
  </si>
  <si>
    <t>Mapperley CE Voluntary Controlled Primary School</t>
  </si>
  <si>
    <t>Cromford CE Primary School</t>
  </si>
  <si>
    <t>Matlock Bath Holy Trinity CE (Controlled) Primary School</t>
  </si>
  <si>
    <t>South Darley CE (Controlled) Primary School</t>
  </si>
  <si>
    <t>Monyash CE Voluntary Controlled Primary School</t>
  </si>
  <si>
    <t>Netherseal St Peter's CE Controlled Primary School</t>
  </si>
  <si>
    <t>Norbury CE School</t>
  </si>
  <si>
    <t>Osmaston CE (Controlled) Primary School</t>
  </si>
  <si>
    <t>Peak Forest CE (Voluntary Controlled) Primary School</t>
  </si>
  <si>
    <t>Ripley St John's CE Voluntary Controlled Primary School</t>
  </si>
  <si>
    <t>Risley Lower Grammar CE Controlled Primary School</t>
  </si>
  <si>
    <t>Rosliston CE Voluntary Controlled Primary School</t>
  </si>
  <si>
    <t>Stanley St Andrew's CE Voluntary Controlled Primary School</t>
  </si>
  <si>
    <t>Stanton In Peak CE (Controlled) Primary School</t>
  </si>
  <si>
    <t>Stoney Middleton CE (Controlled) Primary School</t>
  </si>
  <si>
    <t>Stretton Handley CE (Controlled) Primary School</t>
  </si>
  <si>
    <t>Mugginton CE Voluntary Controlled Primary School</t>
  </si>
  <si>
    <t>Winster CE Voluntary Controlled Primary School</t>
  </si>
  <si>
    <t>Wirksworth CE (Controlled) Infant School</t>
  </si>
  <si>
    <t>Crich Carr CE Voluntary Controlled Primary School</t>
  </si>
  <si>
    <t>Crich (CE Controlled) Infant School</t>
  </si>
  <si>
    <t>The Duke of Norfolk CE Primary School</t>
  </si>
  <si>
    <t>St Andrew's CE (Controlled) Junior School</t>
  </si>
  <si>
    <t>Church Broughton CE Controlled Primary School</t>
  </si>
  <si>
    <t>Taxal &amp; Fernilee CE Primary</t>
  </si>
  <si>
    <t>St John's CE Voluntary Controlled Primary School (Belper)</t>
  </si>
  <si>
    <t>Calow CE (Voluntary Controlled) Primary School</t>
  </si>
  <si>
    <t>Charlesworth School (Voluntary Controlled Primary)</t>
  </si>
  <si>
    <t>Codnor Community Primary School (Church Of England Controlled)</t>
  </si>
  <si>
    <t>Carsington &amp; Hopton (Voluntary Aided) CE Primary School</t>
  </si>
  <si>
    <t>Fritchley CE (Aided) Primary School</t>
  </si>
  <si>
    <t>Denby Free CE Voluntary Aided Primary School</t>
  </si>
  <si>
    <t>Eckington Camms CE Voluntary Aided Primary School</t>
  </si>
  <si>
    <t>The FitzHerbert CE Voluntary Aided Primary School</t>
  </si>
  <si>
    <t>Dinting CE Voluntary Aided Primary School</t>
  </si>
  <si>
    <t>Hathersage St Michael's CE Voluntary Aided Primary School</t>
  </si>
  <si>
    <t>Litton CE Aided Primary School</t>
  </si>
  <si>
    <t>Longstone CE Voluntary Aided Primary School</t>
  </si>
  <si>
    <t>Bonsall CE (Aided) Primary School</t>
  </si>
  <si>
    <t>Newton Solney CE Voluntary Aided Infant School</t>
  </si>
  <si>
    <t>Pilsley CE Aided Primary School</t>
  </si>
  <si>
    <t>Taddington &amp; Priestcliffe CE Aided Primary School</t>
  </si>
  <si>
    <t>Weston on Trent CE (Aided) Primary School</t>
  </si>
  <si>
    <t>St Mary's Catholic Primary School (Chesterfield)</t>
  </si>
  <si>
    <t>St Andrew's CE / Methodist Primary School (Dronfield)</t>
  </si>
  <si>
    <t>Tintwistle CE Primary School</t>
  </si>
  <si>
    <t>Youlgrave All Saints CE Voluntary Aided Primary School</t>
  </si>
  <si>
    <t>St Joseph's Catholic and Church of England Voluntary Aided Primary School</t>
  </si>
  <si>
    <t>Sharley Park Community Primary School</t>
  </si>
  <si>
    <t>Belmont Primary School</t>
  </si>
  <si>
    <t>Repton Primary School</t>
  </si>
  <si>
    <t>Linton Primary School</t>
  </si>
  <si>
    <t>The Curzon CE (Aided) Primary School</t>
  </si>
  <si>
    <t>Fairmeadows Foundation Primary School</t>
  </si>
  <si>
    <t>Chinley Primary School</t>
  </si>
  <si>
    <t>Midday Supervisors</t>
  </si>
  <si>
    <t>Building Maintenance</t>
  </si>
  <si>
    <t>CC</t>
  </si>
  <si>
    <t>Rank</t>
  </si>
  <si>
    <t>School name</t>
  </si>
  <si>
    <t>School type</t>
  </si>
  <si>
    <t>Primary</t>
  </si>
  <si>
    <t xml:space="preserve">Secondary </t>
  </si>
  <si>
    <t>pupil number</t>
  </si>
  <si>
    <t>Primary Average</t>
  </si>
  <si>
    <t>Secondary Average</t>
  </si>
  <si>
    <t>Admin Staff</t>
  </si>
  <si>
    <t>4  larger schools</t>
  </si>
  <si>
    <t>4 smaller schools</t>
  </si>
  <si>
    <t>Infant</t>
  </si>
  <si>
    <t>Junior</t>
  </si>
  <si>
    <t>Care Staff</t>
  </si>
  <si>
    <t>Technicians</t>
  </si>
  <si>
    <t>Extended Services</t>
  </si>
  <si>
    <t>Care staff</t>
  </si>
  <si>
    <t>Catering staff</t>
  </si>
  <si>
    <t>Infant Average</t>
  </si>
  <si>
    <t>Junior Average</t>
  </si>
  <si>
    <t xml:space="preserve">Select the schools you wish to benchmark against </t>
  </si>
  <si>
    <t>Pupil number</t>
  </si>
  <si>
    <t>floor area</t>
  </si>
  <si>
    <t>Secondary</t>
  </si>
  <si>
    <t>Floor area m2</t>
  </si>
  <si>
    <t>pupil numberprimary</t>
  </si>
  <si>
    <t>pupil numberjunior</t>
  </si>
  <si>
    <t>Pupil numberInfant</t>
  </si>
  <si>
    <t xml:space="preserve">Floor area m2Secondary </t>
  </si>
  <si>
    <t xml:space="preserve">Pupil numberSecondary </t>
  </si>
  <si>
    <t>Floor area m2Infant</t>
  </si>
  <si>
    <t>Floor area m2Junior</t>
  </si>
  <si>
    <t>Floor area m2Primary</t>
  </si>
  <si>
    <t>Cost centre</t>
  </si>
  <si>
    <t>%</t>
  </si>
  <si>
    <t>Deprivation %</t>
  </si>
  <si>
    <t>Deprivation %Infant</t>
  </si>
  <si>
    <t>Deprivation %Junior</t>
  </si>
  <si>
    <t>Deprivation %Primary</t>
  </si>
  <si>
    <t xml:space="preserve">Deprivation %Secondary </t>
  </si>
  <si>
    <t>per pupil (£)</t>
  </si>
  <si>
    <t>per m2 (£)</t>
  </si>
  <si>
    <t>Schools</t>
  </si>
  <si>
    <t>data column to look up</t>
  </si>
  <si>
    <t>Pupil numberElectricity</t>
  </si>
  <si>
    <t>Pupil numberGas</t>
  </si>
  <si>
    <t>Pupil numberLng Resource Not ICT</t>
  </si>
  <si>
    <t>Pupil numberMidday Supervisors</t>
  </si>
  <si>
    <t>Pupil numberOil</t>
  </si>
  <si>
    <t>Pupil numberSEN TA</t>
  </si>
  <si>
    <t>Pupil numberSolid Fuels</t>
  </si>
  <si>
    <t>Pupil numberSupply Teachers inc Agency</t>
  </si>
  <si>
    <t>Pupil numberTA</t>
  </si>
  <si>
    <t>Pupil numberTeachers</t>
  </si>
  <si>
    <t>Pupil numberTechnicians</t>
  </si>
  <si>
    <t>Pupil numberWater Charges</t>
  </si>
  <si>
    <t>Floor area m2Electricity</t>
  </si>
  <si>
    <t>Floor area m2Gas</t>
  </si>
  <si>
    <t>Floor area m2Lng Resource Not ICT</t>
  </si>
  <si>
    <t>Floor area m2Midday Supervisors</t>
  </si>
  <si>
    <t>Floor area m2Oil</t>
  </si>
  <si>
    <t>Floor area m2SEN TA</t>
  </si>
  <si>
    <t>Floor area m2Solid Fuels</t>
  </si>
  <si>
    <t>Floor area m2Supply Teachers inc Agency</t>
  </si>
  <si>
    <t>Floor area m2TA</t>
  </si>
  <si>
    <t>Floor area m2Teachers</t>
  </si>
  <si>
    <t>Floor area m2Technicians</t>
  </si>
  <si>
    <t>Floor area m2Water Charges</t>
  </si>
  <si>
    <t>Deprivation %Electricity</t>
  </si>
  <si>
    <t>Deprivation %Gas</t>
  </si>
  <si>
    <t>Deprivation %Lng Resource Not ICT</t>
  </si>
  <si>
    <t>Deprivation %Midday Supervisors</t>
  </si>
  <si>
    <t>Deprivation %Oil</t>
  </si>
  <si>
    <t>Deprivation %SEN TA</t>
  </si>
  <si>
    <t>Deprivation %Solid Fuels</t>
  </si>
  <si>
    <t>Deprivation %Supply Teachers inc Agency</t>
  </si>
  <si>
    <t>Deprivation %TA</t>
  </si>
  <si>
    <t>Deprivation %Teachers</t>
  </si>
  <si>
    <t>Deprivation %Technicians</t>
  </si>
  <si>
    <t>Deprivation %Water Charges</t>
  </si>
  <si>
    <t>Total</t>
  </si>
  <si>
    <t>Total Expenditure (£)</t>
  </si>
  <si>
    <t>Pupil Numbers</t>
  </si>
  <si>
    <t>Cost per Pupil number</t>
  </si>
  <si>
    <t>Per m2</t>
  </si>
  <si>
    <t>Rankings</t>
  </si>
  <si>
    <t>Cost centre look up</t>
  </si>
  <si>
    <t>School info</t>
  </si>
  <si>
    <t>Options</t>
  </si>
  <si>
    <t>Option</t>
  </si>
  <si>
    <t>Ancillary Staff</t>
  </si>
  <si>
    <t>Caretaker costs</t>
  </si>
  <si>
    <t xml:space="preserve">Catering Staff </t>
  </si>
  <si>
    <t>Cleaning costs</t>
  </si>
  <si>
    <t>Cover supervisors</t>
  </si>
  <si>
    <t>Invigilators</t>
  </si>
  <si>
    <t>Pupil numberAdmin</t>
  </si>
  <si>
    <t>Pupil numberAncillary Staff</t>
  </si>
  <si>
    <t>Pupil numberCare Staff</t>
  </si>
  <si>
    <t>Pupil numberCaretaker costs</t>
  </si>
  <si>
    <t xml:space="preserve">Pupil numberCatering Staff </t>
  </si>
  <si>
    <t>Pupil numberCleaning costs</t>
  </si>
  <si>
    <t>Pupil numberCover supervisors</t>
  </si>
  <si>
    <t>Pupil numberExtended Services</t>
  </si>
  <si>
    <t>Pupil numberInvigilators</t>
  </si>
  <si>
    <t>Pupil numberMaintenance</t>
  </si>
  <si>
    <t>Pupil numberTraining</t>
  </si>
  <si>
    <t>Floor area m2Admin</t>
  </si>
  <si>
    <t>Floor area m2Ancillary Staff</t>
  </si>
  <si>
    <t>Floor area m2Care Staff</t>
  </si>
  <si>
    <t>Floor area m2Caretaker costs</t>
  </si>
  <si>
    <t xml:space="preserve">Floor area m2Catering Staff </t>
  </si>
  <si>
    <t>Floor area m2Cleaning costs</t>
  </si>
  <si>
    <t>Floor area m2Cover supervisors</t>
  </si>
  <si>
    <t>Floor area m2Extended Services</t>
  </si>
  <si>
    <t>Floor area m2Invigilators</t>
  </si>
  <si>
    <t>Floor area m2Maintenance</t>
  </si>
  <si>
    <t>Floor area m2Training</t>
  </si>
  <si>
    <t>Deprivation %Admin</t>
  </si>
  <si>
    <t>Deprivation %Ancillary Staff</t>
  </si>
  <si>
    <t>Deprivation %Care Staff</t>
  </si>
  <si>
    <t>Deprivation %Caretaker costs</t>
  </si>
  <si>
    <t xml:space="preserve">Deprivation %Catering Staff </t>
  </si>
  <si>
    <t>Deprivation %Cleaning costs</t>
  </si>
  <si>
    <t>Deprivation %Cover supervisors</t>
  </si>
  <si>
    <t>Deprivation %Extended Services</t>
  </si>
  <si>
    <t>Deprivation %Invigilators</t>
  </si>
  <si>
    <t>Deprivation %Maintenance</t>
  </si>
  <si>
    <t>Deprivation %Training</t>
  </si>
  <si>
    <t>The Meadows Community School (11-16)</t>
  </si>
  <si>
    <t>New Mills School (11-18)</t>
  </si>
  <si>
    <t>Tibshelf Community School (11-16)</t>
  </si>
  <si>
    <t>Chapel-en-le-Frith High School (11-16)</t>
  </si>
  <si>
    <t>Belper School (11-18)</t>
  </si>
  <si>
    <t>Lady Manners School (11-18)</t>
  </si>
  <si>
    <t>Dronfield Henry Fanshawe School (11-18)</t>
  </si>
  <si>
    <t xml:space="preserve">   110900  General Basic Pay</t>
  </si>
  <si>
    <t xml:space="preserve">   110901  General Nat Ins</t>
  </si>
  <si>
    <t xml:space="preserve">   110902  General Pension</t>
  </si>
  <si>
    <t xml:space="preserve">   110905  General Overtime</t>
  </si>
  <si>
    <t xml:space="preserve">   110915  General Allowances</t>
  </si>
  <si>
    <t xml:space="preserve">   112500  Gen - Non SS BP</t>
  </si>
  <si>
    <t xml:space="preserve">   112501  Gen - Non SS NI</t>
  </si>
  <si>
    <t xml:space="preserve">   112502  Gen - Non SS Pen</t>
  </si>
  <si>
    <t xml:space="preserve">   112505  Gen - Non SS OT</t>
  </si>
  <si>
    <t xml:space="preserve">   112506  Gen - Non SS Relief</t>
  </si>
  <si>
    <t xml:space="preserve">   112515  Gen - Non SS Allow</t>
  </si>
  <si>
    <t xml:space="preserve">   110100  Ancillary Basic Pay</t>
  </si>
  <si>
    <t xml:space="preserve">   110101  Ancillary Nat Ins</t>
  </si>
  <si>
    <t xml:space="preserve">   110102  Ancillary Pension</t>
  </si>
  <si>
    <t xml:space="preserve">   110105  Ancillary Overtime</t>
  </si>
  <si>
    <t xml:space="preserve">   110106  Ancillary Relief</t>
  </si>
  <si>
    <t xml:space="preserve">   110115  Ancillary Allow</t>
  </si>
  <si>
    <t xml:space="preserve">   110200  Care Staff Basic Pa</t>
  </si>
  <si>
    <t xml:space="preserve">   110201  Care Staff Nat Ins</t>
  </si>
  <si>
    <t xml:space="preserve">   110202  Care Staff Pension</t>
  </si>
  <si>
    <t xml:space="preserve">   110205  Care Staff Overtime</t>
  </si>
  <si>
    <t xml:space="preserve">   110215  Care Stf Allow</t>
  </si>
  <si>
    <t xml:space="preserve">   110300  C/tkers Basic Pay</t>
  </si>
  <si>
    <t xml:space="preserve">   110301  C/tkers Nat Ins</t>
  </si>
  <si>
    <t xml:space="preserve">   110302  C/tkers Pension</t>
  </si>
  <si>
    <t xml:space="preserve">   110305  C/tkers O/Time</t>
  </si>
  <si>
    <t xml:space="preserve">   110315  C/tkers Allows</t>
  </si>
  <si>
    <t xml:space="preserve">   110600  C/tkers Non-DLO BP</t>
  </si>
  <si>
    <t xml:space="preserve">   110601  C/tkers Non-DLO NI</t>
  </si>
  <si>
    <t xml:space="preserve">   110602  C/tkers Non-DLO Pen</t>
  </si>
  <si>
    <t xml:space="preserve">   110605  C/tkers Non-DLO OT</t>
  </si>
  <si>
    <t xml:space="preserve">   110606  C/tkers Non-DLO Rel</t>
  </si>
  <si>
    <t xml:space="preserve">   110615  C/tkers Non-DLO All</t>
  </si>
  <si>
    <t xml:space="preserve">   112600  Craft Basic Pay</t>
  </si>
  <si>
    <t xml:space="preserve">   112601  Craft Nat Ins</t>
  </si>
  <si>
    <t xml:space="preserve">   112602  Craft Pension</t>
  </si>
  <si>
    <t xml:space="preserve">   112605  Craft Overtime</t>
  </si>
  <si>
    <t xml:space="preserve">   112615  Craft Allowances</t>
  </si>
  <si>
    <t xml:space="preserve">   317040  Grounds Non CCont</t>
  </si>
  <si>
    <t xml:space="preserve">   319060  Building Grounds</t>
  </si>
  <si>
    <t xml:space="preserve">   110400  Catering Basic Pay</t>
  </si>
  <si>
    <t xml:space="preserve">   110401  Catering Nat Ins</t>
  </si>
  <si>
    <t xml:space="preserve">   110402  Catering Pension</t>
  </si>
  <si>
    <t xml:space="preserve">   110405  Catering O/Time</t>
  </si>
  <si>
    <t xml:space="preserve">   110406  Catering Stf Relief</t>
  </si>
  <si>
    <t xml:space="preserve">   110415  Catering Allows</t>
  </si>
  <si>
    <t xml:space="preserve">   110500  Cleaners Basic Pay</t>
  </si>
  <si>
    <t xml:space="preserve">   110501  Cleaners Nat Ins</t>
  </si>
  <si>
    <t xml:space="preserve">   110502  Cleaners Pension</t>
  </si>
  <si>
    <t xml:space="preserve">   110505  Cleaners O/Time</t>
  </si>
  <si>
    <t xml:space="preserve">   110515  Cleaners Allows</t>
  </si>
  <si>
    <t xml:space="preserve">   110800  Cleaners Non-DLO BP</t>
  </si>
  <si>
    <t xml:space="preserve">   110801  Cleaners Non-DLO NI</t>
  </si>
  <si>
    <t xml:space="preserve">   110802  Cleaners Non-DLO Pe</t>
  </si>
  <si>
    <t xml:space="preserve">   110805  Cleaners Non-DLO OT</t>
  </si>
  <si>
    <t xml:space="preserve">   110806  Cleaners Non-DLO Re</t>
  </si>
  <si>
    <t xml:space="preserve">   110815  Cleaners Non-DLO Al</t>
  </si>
  <si>
    <t xml:space="preserve">   317030  Cleaning Non CCont</t>
  </si>
  <si>
    <t xml:space="preserve">   319050  Building Cleaning</t>
  </si>
  <si>
    <t xml:space="preserve">   111400  Cover suprs. Pay</t>
  </si>
  <si>
    <t xml:space="preserve">   111401  Cover Supr's Nat In</t>
  </si>
  <si>
    <t xml:space="preserve">   111402  Cover Supr's Pensio</t>
  </si>
  <si>
    <t xml:space="preserve">   111405  Cover Supr's O/Time</t>
  </si>
  <si>
    <t xml:space="preserve">   111415  Cover Supr's Allows</t>
  </si>
  <si>
    <t xml:space="preserve">   121030  Electricity</t>
  </si>
  <si>
    <t xml:space="preserve">   111500  Extended Act Basic</t>
  </si>
  <si>
    <t xml:space="preserve">   111501  Extended Act Nat In</t>
  </si>
  <si>
    <t xml:space="preserve">   111502  Extended Act Pensio</t>
  </si>
  <si>
    <t xml:space="preserve">   111505  Extended Act O/Time</t>
  </si>
  <si>
    <t xml:space="preserve">   111506  Extended Act Relief</t>
  </si>
  <si>
    <t xml:space="preserve">   111515  Extended Act Allows</t>
  </si>
  <si>
    <t xml:space="preserve">   121020  Gas</t>
  </si>
  <si>
    <t xml:space="preserve">   111300  Invigilators Pay</t>
  </si>
  <si>
    <t xml:space="preserve">   111301  Invigilators Nat In</t>
  </si>
  <si>
    <t xml:space="preserve">   111302  Invigilators Pensio</t>
  </si>
  <si>
    <t xml:space="preserve">   111305  Invigilators O/Time</t>
  </si>
  <si>
    <t xml:space="preserve">   111306  Invigilators Relief</t>
  </si>
  <si>
    <t xml:space="preserve">   111315  Invigilators Allows</t>
  </si>
  <si>
    <t xml:space="preserve">   140210  Learn resrce non IC</t>
  </si>
  <si>
    <t xml:space="preserve">   120010  Build - Minor Impro</t>
  </si>
  <si>
    <t xml:space="preserve">   120040  Premises Repair/Mtc</t>
  </si>
  <si>
    <t xml:space="preserve">   140060  Build Mtce &amp; Improv</t>
  </si>
  <si>
    <t xml:space="preserve">   315702  IMP</t>
  </si>
  <si>
    <t xml:space="preserve">   317010  Prop'ty repairs/Mtc</t>
  </si>
  <si>
    <t xml:space="preserve">   317012  Property package co</t>
  </si>
  <si>
    <t xml:space="preserve">   319000  Mtce – DSO - Corp</t>
  </si>
  <si>
    <t xml:space="preserve">   111100  Midday Super Bsc Pa</t>
  </si>
  <si>
    <t xml:space="preserve">   111101  Midday Super Nat In</t>
  </si>
  <si>
    <t xml:space="preserve">   111102  Midday Super Pensio</t>
  </si>
  <si>
    <t xml:space="preserve">   111105  Midday Super O/Time</t>
  </si>
  <si>
    <t xml:space="preserve">   111106  M-day Supervis Rel</t>
  </si>
  <si>
    <t xml:space="preserve">   111115  M-day Supervis Allo</t>
  </si>
  <si>
    <t xml:space="preserve">   121010  Oil</t>
  </si>
  <si>
    <t xml:space="preserve">   111700  SpNd Tch Ass't Bpay</t>
  </si>
  <si>
    <t xml:space="preserve">   111701  SpNd Tch Ass't N In</t>
  </si>
  <si>
    <t xml:space="preserve">   111702  SpNd Tch Ass't Pens</t>
  </si>
  <si>
    <t xml:space="preserve">   111705  SpNd Tch Ass't O/Ti</t>
  </si>
  <si>
    <t xml:space="preserve">   111706  SN T Assists Relief</t>
  </si>
  <si>
    <t xml:space="preserve">   111715  SpNd Tch Ass't Allo</t>
  </si>
  <si>
    <t xml:space="preserve">   121000  Solid Fuels</t>
  </si>
  <si>
    <t xml:space="preserve">   112400  Sup Tch's Basic Pay</t>
  </si>
  <si>
    <t xml:space="preserve">   112401  Sup Tch's Nat Ins</t>
  </si>
  <si>
    <t xml:space="preserve">   112402  Sup Tch's Pension</t>
  </si>
  <si>
    <t xml:space="preserve">   112406  Sup Tch's Relief</t>
  </si>
  <si>
    <t xml:space="preserve">   112415  Sup Tch's Allows</t>
  </si>
  <si>
    <t xml:space="preserve">   116220  Teach Ag'y Sk Cvr</t>
  </si>
  <si>
    <t xml:space="preserve">   116240  Teach Ag'y Cvr - Ge</t>
  </si>
  <si>
    <t xml:space="preserve">   116270  Ag'y Pay - Sk Pool</t>
  </si>
  <si>
    <t xml:space="preserve">   111900  Tch Ass't Basic Pay</t>
  </si>
  <si>
    <t xml:space="preserve">   111901  Tch Ass't Nat Ins</t>
  </si>
  <si>
    <t xml:space="preserve">   111902  Tch Ass't Pension</t>
  </si>
  <si>
    <t xml:space="preserve">   111905  Tch Ass't Overtime</t>
  </si>
  <si>
    <t xml:space="preserve">   111906  Tch Ass't Relief</t>
  </si>
  <si>
    <t xml:space="preserve">   111915  Tch Ass't Allows</t>
  </si>
  <si>
    <t xml:space="preserve">   111800  Teachers Basic Pay</t>
  </si>
  <si>
    <t xml:space="preserve">   111801  Teachers Nat Ins</t>
  </si>
  <si>
    <t xml:space="preserve">   111802  Teachers Pension</t>
  </si>
  <si>
    <t xml:space="preserve">   111805  Teachers Overtime</t>
  </si>
  <si>
    <t xml:space="preserve">   111806  Teachers Relief</t>
  </si>
  <si>
    <t xml:space="preserve">   111815  Teachers Allowances</t>
  </si>
  <si>
    <t xml:space="preserve">   112000  Technician Basic Pa</t>
  </si>
  <si>
    <t xml:space="preserve">   112001  Technician Nat Ins</t>
  </si>
  <si>
    <t xml:space="preserve">   112002  Technician Pension</t>
  </si>
  <si>
    <t xml:space="preserve">   112005  Technician O/Time</t>
  </si>
  <si>
    <t xml:space="preserve">   112006  Technicians Relief</t>
  </si>
  <si>
    <t xml:space="preserve">   112015  Technicians Allow</t>
  </si>
  <si>
    <t xml:space="preserve">   118300  Training</t>
  </si>
  <si>
    <t xml:space="preserve">   313220  Training courses</t>
  </si>
  <si>
    <t xml:space="preserve">   124000  Water Charges</t>
  </si>
  <si>
    <t>Admin1</t>
  </si>
  <si>
    <t>Admin2</t>
  </si>
  <si>
    <t>Admin3</t>
  </si>
  <si>
    <t>Admin4</t>
  </si>
  <si>
    <t>Admin5</t>
  </si>
  <si>
    <t>Admin6</t>
  </si>
  <si>
    <t>Admin7</t>
  </si>
  <si>
    <t>Admin8</t>
  </si>
  <si>
    <t>Admin9</t>
  </si>
  <si>
    <t>Admin10</t>
  </si>
  <si>
    <t>Ancillary Staff1</t>
  </si>
  <si>
    <t>Ancillary Staff2</t>
  </si>
  <si>
    <t>Ancillary Staff3</t>
  </si>
  <si>
    <t>Ancillary Staff4</t>
  </si>
  <si>
    <t>Ancillary Staff5</t>
  </si>
  <si>
    <t>Care Staff1</t>
  </si>
  <si>
    <t>Care Staff2</t>
  </si>
  <si>
    <t>Care Staff3</t>
  </si>
  <si>
    <t>Care Staff4</t>
  </si>
  <si>
    <t>Caretaker costs1</t>
  </si>
  <si>
    <t>Caretaker costs2</t>
  </si>
  <si>
    <t>Caretaker costs3</t>
  </si>
  <si>
    <t>Caretaker costs4</t>
  </si>
  <si>
    <t>Caretaker costs5</t>
  </si>
  <si>
    <t>Caretaker costs6</t>
  </si>
  <si>
    <t>Caretaker costs7</t>
  </si>
  <si>
    <t>Caretaker costs8</t>
  </si>
  <si>
    <t>Caretaker costs9</t>
  </si>
  <si>
    <t>Caretaker costs10</t>
  </si>
  <si>
    <t>Caretaker costs11</t>
  </si>
  <si>
    <t>Caretaker costs12</t>
  </si>
  <si>
    <t>Caretaker costs13</t>
  </si>
  <si>
    <t>Caretaker costs14</t>
  </si>
  <si>
    <t>Caretaker costs15</t>
  </si>
  <si>
    <t>Caretaker costs16</t>
  </si>
  <si>
    <t>Caretaker costs17</t>
  </si>
  <si>
    <t>Catering Staff 1</t>
  </si>
  <si>
    <t>Catering Staff 2</t>
  </si>
  <si>
    <t>Catering Staff 3</t>
  </si>
  <si>
    <t>Catering Staff 4</t>
  </si>
  <si>
    <t>Catering Staff 5</t>
  </si>
  <si>
    <t>Cleaning costs1</t>
  </si>
  <si>
    <t>Cleaning costs2</t>
  </si>
  <si>
    <t>Cleaning costs3</t>
  </si>
  <si>
    <t>Cleaning costs4</t>
  </si>
  <si>
    <t>Cleaning costs5</t>
  </si>
  <si>
    <t>Cleaning costs6</t>
  </si>
  <si>
    <t>Cleaning costs7</t>
  </si>
  <si>
    <t>Cleaning costs8</t>
  </si>
  <si>
    <t>Cleaning costs9</t>
  </si>
  <si>
    <t>Cleaning costs10</t>
  </si>
  <si>
    <t>Cleaning costs11</t>
  </si>
  <si>
    <t>Cleaning costs12</t>
  </si>
  <si>
    <t>Cover supervisors1</t>
  </si>
  <si>
    <t>Cover supervisors2</t>
  </si>
  <si>
    <t>Cover supervisors3</t>
  </si>
  <si>
    <t>Cover supervisors4</t>
  </si>
  <si>
    <t>Extended Services1</t>
  </si>
  <si>
    <t>Extended Services2</t>
  </si>
  <si>
    <t>Extended Services3</t>
  </si>
  <si>
    <t>Extended Services4</t>
  </si>
  <si>
    <t>Extended Services5</t>
  </si>
  <si>
    <t>Invigilators1</t>
  </si>
  <si>
    <t>Invigilators2</t>
  </si>
  <si>
    <t>Invigilators3</t>
  </si>
  <si>
    <t>Invigilators4</t>
  </si>
  <si>
    <t>Invigilators5</t>
  </si>
  <si>
    <t>Maintenance1</t>
  </si>
  <si>
    <t>Maintenance2</t>
  </si>
  <si>
    <t>Maintenance3</t>
  </si>
  <si>
    <t>Maintenance4</t>
  </si>
  <si>
    <t>Maintenance5</t>
  </si>
  <si>
    <t>Maintenance6</t>
  </si>
  <si>
    <t>Midday Supervisors1</t>
  </si>
  <si>
    <t>Midday Supervisors2</t>
  </si>
  <si>
    <t>Midday Supervisors3</t>
  </si>
  <si>
    <t>Midday Supervisors4</t>
  </si>
  <si>
    <t>Midday Supervisors5</t>
  </si>
  <si>
    <t>SEN TA1</t>
  </si>
  <si>
    <t>SEN TA2</t>
  </si>
  <si>
    <t>SEN TA3</t>
  </si>
  <si>
    <t>SEN TA4</t>
  </si>
  <si>
    <t>SEN TA5</t>
  </si>
  <si>
    <t>Supply Teachers inc Agency1</t>
  </si>
  <si>
    <t>Supply Teachers inc Agency2</t>
  </si>
  <si>
    <t>Supply Teachers inc Agency3</t>
  </si>
  <si>
    <t>Supply Teachers inc Agency4</t>
  </si>
  <si>
    <t>Supply Teachers inc Agency5</t>
  </si>
  <si>
    <t>Supply Teachers inc Agency6</t>
  </si>
  <si>
    <t>Supply Teachers inc Agency7</t>
  </si>
  <si>
    <t>TA1</t>
  </si>
  <si>
    <t>TA2</t>
  </si>
  <si>
    <t>TA3</t>
  </si>
  <si>
    <t>TA4</t>
  </si>
  <si>
    <t>TA5</t>
  </si>
  <si>
    <t>Teachers1</t>
  </si>
  <si>
    <t>Teachers2</t>
  </si>
  <si>
    <t>Teachers3</t>
  </si>
  <si>
    <t>Teachers4</t>
  </si>
  <si>
    <t>Teachers5</t>
  </si>
  <si>
    <t>Technicians1</t>
  </si>
  <si>
    <t>Technicians2</t>
  </si>
  <si>
    <t>Technicians3</t>
  </si>
  <si>
    <t>Technicians4</t>
  </si>
  <si>
    <t>Technicians5</t>
  </si>
  <si>
    <t>Training1</t>
  </si>
  <si>
    <t>Graphs</t>
  </si>
  <si>
    <t>Printing &amp; Stationery</t>
  </si>
  <si>
    <t>Pupil numberPrinting &amp; Stationery</t>
  </si>
  <si>
    <t>Floor area m2Printing &amp; Stationery</t>
  </si>
  <si>
    <t>Deprivation %Printing &amp; Stationery</t>
  </si>
  <si>
    <t xml:space="preserve">   143030  Books</t>
  </si>
  <si>
    <t xml:space="preserve">   143000  Printing/Stationery</t>
  </si>
  <si>
    <t xml:space="preserve">   143010  Admin P and S</t>
  </si>
  <si>
    <t>Printing &amp; Stationery1</t>
  </si>
  <si>
    <t>Training2</t>
  </si>
  <si>
    <t>Training3</t>
  </si>
  <si>
    <t xml:space="preserve">   313380 Advisory Course</t>
  </si>
  <si>
    <t xml:space="preserve">   315190 Generic L &amp; D</t>
  </si>
  <si>
    <t>Graphs %</t>
  </si>
  <si>
    <t>Category</t>
  </si>
  <si>
    <t>Printing and Stationery</t>
  </si>
  <si>
    <t>Codes included</t>
  </si>
  <si>
    <t>Utilities graph</t>
  </si>
  <si>
    <t>Teachers graph</t>
  </si>
  <si>
    <t>Support staff graphs</t>
  </si>
  <si>
    <t>Graphs - select schools to compare</t>
  </si>
  <si>
    <t>cip2361</t>
  </si>
  <si>
    <t xml:space="preserve">   112510  Gen - Non SS SP</t>
  </si>
  <si>
    <t xml:space="preserve">   110910  General Sick</t>
  </si>
  <si>
    <t>Admin11</t>
  </si>
  <si>
    <t>Admin12</t>
  </si>
  <si>
    <t xml:space="preserve">   110110  Ancillary SP</t>
  </si>
  <si>
    <t>Ancillary Staff6</t>
  </si>
  <si>
    <t xml:space="preserve">   110210  Care Stf SP</t>
  </si>
  <si>
    <t>Care Staff5</t>
  </si>
  <si>
    <t xml:space="preserve">   110310  C/tkers DLO SP</t>
  </si>
  <si>
    <t xml:space="preserve">   110610  C/tkers Non-DLO SP</t>
  </si>
  <si>
    <t>Caretaker costs18</t>
  </si>
  <si>
    <t>Caretaker costs19</t>
  </si>
  <si>
    <t xml:space="preserve">   110410  Catering Stf SP</t>
  </si>
  <si>
    <t>Catering Staff 6</t>
  </si>
  <si>
    <t xml:space="preserve">   110510  Cleaners DLO SP</t>
  </si>
  <si>
    <t xml:space="preserve">   110810  Cleaners Non-DLO SP</t>
  </si>
  <si>
    <t>Cleaning costs13</t>
  </si>
  <si>
    <t>Cleaning costs14</t>
  </si>
  <si>
    <t xml:space="preserve">   111410  Cover Supr's SP</t>
  </si>
  <si>
    <t>Cover supervisors5</t>
  </si>
  <si>
    <t>Extended Services6</t>
  </si>
  <si>
    <t xml:space="preserve">   111510  Extended Act SP</t>
  </si>
  <si>
    <t>Invigilators6</t>
  </si>
  <si>
    <t xml:space="preserve">   111310  Invigilators SP</t>
  </si>
  <si>
    <t>Midday Supervisors6</t>
  </si>
  <si>
    <t xml:space="preserve">   111110  M-day Supervis SP</t>
  </si>
  <si>
    <t>SEN TA6</t>
  </si>
  <si>
    <t xml:space="preserve">   111715  SpNd Tch Ass't SP</t>
  </si>
  <si>
    <t xml:space="preserve">   112410  Sup Tch's SP</t>
  </si>
  <si>
    <t>TA6</t>
  </si>
  <si>
    <t>Teachers6</t>
  </si>
  <si>
    <t xml:space="preserve">   111810  Teachers SP</t>
  </si>
  <si>
    <t>Technicians6</t>
  </si>
  <si>
    <t xml:space="preserve">   111910  Tch Ass't SP</t>
  </si>
  <si>
    <t xml:space="preserve">   112010  Technicians SP</t>
  </si>
  <si>
    <t>Public</t>
  </si>
  <si>
    <t>FSM%</t>
  </si>
  <si>
    <t xml:space="preserve">   143040  Photocopies</t>
  </si>
  <si>
    <t>Printing &amp; Stationery2</t>
  </si>
  <si>
    <t xml:space="preserve">   143040  Photocopiers</t>
  </si>
  <si>
    <t>From Pupil Numbers s/s</t>
  </si>
  <si>
    <t>A list of SAP cost element codes which are included in the category can be found on the right.</t>
  </si>
  <si>
    <t>A table at the bottom of the page will list the schools and values which populate the graph.</t>
  </si>
  <si>
    <t>Secondary Schools</t>
  </si>
  <si>
    <t>Primary Schools</t>
  </si>
  <si>
    <t>Junior Schools</t>
  </si>
  <si>
    <t>Infant Schools</t>
  </si>
  <si>
    <t>Average for rankings</t>
  </si>
  <si>
    <t>Number</t>
  </si>
  <si>
    <t>Check if academy</t>
  </si>
  <si>
    <t>Sch type</t>
  </si>
  <si>
    <t>Floor area</t>
  </si>
  <si>
    <t>DfE No</t>
  </si>
  <si>
    <t>Type</t>
  </si>
  <si>
    <t>Percentage</t>
  </si>
  <si>
    <t>Cost elements included in:</t>
  </si>
  <si>
    <t>Academy?</t>
  </si>
  <si>
    <t>Academy</t>
  </si>
  <si>
    <t>Date converted</t>
  </si>
  <si>
    <t xml:space="preserve">Aldercar Infant School </t>
  </si>
  <si>
    <t>CIP2116</t>
  </si>
  <si>
    <t>Aldercar High School</t>
  </si>
  <si>
    <t>CIS4089</t>
  </si>
  <si>
    <t>All Saint CE Junior School Matlock</t>
  </si>
  <si>
    <t>CIP3066</t>
  </si>
  <si>
    <t>All Saints Catholic Voluntary Academy</t>
  </si>
  <si>
    <t>CIP3504</t>
  </si>
  <si>
    <t>All Saints CE Infant School Matlock</t>
  </si>
  <si>
    <t>CIP3067</t>
  </si>
  <si>
    <t>Amber Valley &amp; Erewash Support Centre, AVESC Bennerley Avenue, Cotmanhay</t>
  </si>
  <si>
    <t>CIR1109</t>
  </si>
  <si>
    <t>Amber Valley &amp; Erewash Support Centre, AVESC KS4 Mikado Road, Sawley</t>
  </si>
  <si>
    <t>CCFFA21</t>
  </si>
  <si>
    <t>Amber Valley &amp; Erewash Support Centre, AVESC KS2 &amp; KS3, Windsor Crescent, Kirk Hallam</t>
  </si>
  <si>
    <t>CIR1102</t>
  </si>
  <si>
    <t>Anthony Gell School</t>
  </si>
  <si>
    <t>Ashbrook Junior School</t>
  </si>
  <si>
    <t>CIP2185</t>
  </si>
  <si>
    <t>Ashgate Croft School</t>
  </si>
  <si>
    <t>CIX7006</t>
  </si>
  <si>
    <t>Bakewell CofE Infant School</t>
  </si>
  <si>
    <t>CIP3006</t>
  </si>
  <si>
    <t>Bakewell Methodist Academy</t>
  </si>
  <si>
    <t>Barrow Hill Primary Academy</t>
  </si>
  <si>
    <t>CIP2233</t>
  </si>
  <si>
    <t>Bennerley Fields School</t>
  </si>
  <si>
    <t>CIX7014</t>
  </si>
  <si>
    <t>Bishop Pursglove CE Primary School</t>
  </si>
  <si>
    <t>CIP3338</t>
  </si>
  <si>
    <t>Bolsover CofE Junior</t>
  </si>
  <si>
    <t>CIP3012</t>
  </si>
  <si>
    <t>Brimington Junior School</t>
  </si>
  <si>
    <t>CIP2055</t>
  </si>
  <si>
    <t>Brimington Manor Infant School &amp; Nursery School</t>
  </si>
  <si>
    <t>CIP2056</t>
  </si>
  <si>
    <t>Brookfield Community School</t>
  </si>
  <si>
    <t>CIS4196</t>
  </si>
  <si>
    <t>Brooklands Primary School</t>
  </si>
  <si>
    <t>CIP3546</t>
  </si>
  <si>
    <t>Buxton Community School</t>
  </si>
  <si>
    <t>Castle View Primary School and Nursery</t>
  </si>
  <si>
    <t>CIP2005</t>
  </si>
  <si>
    <t>Chaucer Infant &amp; Nursery School</t>
  </si>
  <si>
    <t>CIP2135</t>
  </si>
  <si>
    <t>CIP2376</t>
  </si>
  <si>
    <t xml:space="preserve">Chellaston Fields Spencer Academy </t>
  </si>
  <si>
    <t>N/A</t>
  </si>
  <si>
    <t>Christ Church CE Primary School</t>
  </si>
  <si>
    <t>CIP3025</t>
  </si>
  <si>
    <t>Christ the King Catholic Voluntary Academy</t>
  </si>
  <si>
    <t>CIP3518</t>
  </si>
  <si>
    <t>Church Gresley Infant &amp; Nursery School</t>
  </si>
  <si>
    <t>CIP2251</t>
  </si>
  <si>
    <t>Cloudside Academy</t>
  </si>
  <si>
    <t>CIP2369</t>
  </si>
  <si>
    <t>Clover Leys Spencer Academy</t>
  </si>
  <si>
    <t>Darley Churchtown</t>
  </si>
  <si>
    <t>CIP3068</t>
  </si>
  <si>
    <t>David Nieper Academy (formerly Alfreton Grange)</t>
  </si>
  <si>
    <t>CIS4001</t>
  </si>
  <si>
    <t>Dovedale Primary School</t>
  </si>
  <si>
    <t>CIP2363</t>
  </si>
  <si>
    <t>Dunston Primary and Nursery Academy</t>
  </si>
  <si>
    <t>CIP2517</t>
  </si>
  <si>
    <t>Eckington Junior School</t>
  </si>
  <si>
    <t>CIP2093</t>
  </si>
  <si>
    <t xml:space="preserve">Eckington School </t>
  </si>
  <si>
    <t>CIS4126</t>
  </si>
  <si>
    <t>Elmsleigh Infant &amp; Nursery School</t>
  </si>
  <si>
    <t>CIP2356</t>
  </si>
  <si>
    <t>English Martyrs Catholic Academy</t>
  </si>
  <si>
    <t>CIP3519</t>
  </si>
  <si>
    <t>CIP2145</t>
  </si>
  <si>
    <t>Frederick Gent School</t>
  </si>
  <si>
    <t>CIS4103</t>
  </si>
  <si>
    <t>Friesland School</t>
  </si>
  <si>
    <t>CIS5409</t>
  </si>
  <si>
    <t>Gamesley Primary School</t>
  </si>
  <si>
    <t>CIP2354</t>
  </si>
  <si>
    <t>CIP2287</t>
  </si>
  <si>
    <t>Glossopdale School</t>
  </si>
  <si>
    <t>CIS4191</t>
  </si>
  <si>
    <t>Granville Academy</t>
  </si>
  <si>
    <t>CIS4097</t>
  </si>
  <si>
    <t>CIP2180</t>
  </si>
  <si>
    <t>Heanor Gate Science College</t>
  </si>
  <si>
    <t>CIS5408</t>
  </si>
  <si>
    <t>Heath Primary</t>
  </si>
  <si>
    <t>CIP2127</t>
  </si>
  <si>
    <t>Heritage High School</t>
  </si>
  <si>
    <t>CIS4198</t>
  </si>
  <si>
    <t>Highfields School</t>
  </si>
  <si>
    <t>CIS4174</t>
  </si>
  <si>
    <t>Highfields Spencer Academy</t>
  </si>
  <si>
    <t>Hilton Primary School</t>
  </si>
  <si>
    <t>CIP2370</t>
  </si>
  <si>
    <t>Hilltop Primary Academy</t>
  </si>
  <si>
    <t>Hodthorpe Primary School</t>
  </si>
  <si>
    <t>CIP2272</t>
  </si>
  <si>
    <t>Holbrook CofE Primary School</t>
  </si>
  <si>
    <t>CIP3160</t>
  </si>
  <si>
    <t>Holbrook School for Autism</t>
  </si>
  <si>
    <t>CIX7001</t>
  </si>
  <si>
    <t>CIP2631</t>
  </si>
  <si>
    <t>Holme Hall Primary School</t>
  </si>
  <si>
    <t>CIP2510</t>
  </si>
  <si>
    <t>Hope Valley College</t>
  </si>
  <si>
    <t>CIS4111</t>
  </si>
  <si>
    <t xml:space="preserve">Horsley Woodhouse Primary </t>
  </si>
  <si>
    <t>CIP2133</t>
  </si>
  <si>
    <t>Howitt Primary Community School</t>
  </si>
  <si>
    <t>CIP3550</t>
  </si>
  <si>
    <t>Immaculate Conception Catholic Primary School</t>
  </si>
  <si>
    <t>CIP3503</t>
  </si>
  <si>
    <t>Inkersall Primary Academy</t>
  </si>
  <si>
    <t>CIP2632</t>
  </si>
  <si>
    <t>Ironville &amp; Codnor Park Primary School</t>
  </si>
  <si>
    <t>CIP2004</t>
  </si>
  <si>
    <t xml:space="preserve">John Flamsteed </t>
  </si>
  <si>
    <t>CIS4172</t>
  </si>
  <si>
    <t>John King Infant Academy</t>
  </si>
  <si>
    <t>CIP2192</t>
  </si>
  <si>
    <t>John Port Spencer Academy Trust</t>
  </si>
  <si>
    <t>CIS5405</t>
  </si>
  <si>
    <t>Kensington Junior Academy</t>
  </si>
  <si>
    <t>CIP2143</t>
  </si>
  <si>
    <t>Kilburn Junior School</t>
  </si>
  <si>
    <t>CIP2148</t>
  </si>
  <si>
    <t>Kirk Hallam Community Academy</t>
  </si>
  <si>
    <t>CIS4169</t>
  </si>
  <si>
    <t>Kirkstead Junior Academy</t>
  </si>
  <si>
    <t>CIP2193</t>
  </si>
  <si>
    <t>Laceyfields Academy (Heanor Langley Infant &amp; Nursery)</t>
  </si>
  <si>
    <t>CIP2118</t>
  </si>
  <si>
    <t>CIP2328</t>
  </si>
  <si>
    <t>Langley Mill Academy</t>
  </si>
  <si>
    <t>CIP2119</t>
  </si>
  <si>
    <t>Langwith Bassett Junior Academy</t>
  </si>
  <si>
    <t>CIP2212</t>
  </si>
  <si>
    <t xml:space="preserve">Longford Primary School </t>
  </si>
  <si>
    <t>CIP3064</t>
  </si>
  <si>
    <t>Long Lane CofE Primary</t>
  </si>
  <si>
    <t>Longwood Infant Academy</t>
  </si>
  <si>
    <t>CIP2194</t>
  </si>
  <si>
    <t>Loscoe CofE Primary School &amp; Nursery</t>
  </si>
  <si>
    <t>CIP3049</t>
  </si>
  <si>
    <t>Mary Swanwick Primary School</t>
  </si>
  <si>
    <t>CIP2291</t>
  </si>
  <si>
    <t>Mercia Academy (formerly The William Allitt Academy)</t>
  </si>
  <si>
    <t>CIS4074</t>
  </si>
  <si>
    <t>CIP2178</t>
  </si>
  <si>
    <t>Netherthorpe School</t>
  </si>
  <si>
    <t>CIS5400</t>
  </si>
  <si>
    <t>New Whittington Community Primary School</t>
  </si>
  <si>
    <t>CIP2294</t>
  </si>
  <si>
    <t>Newbold CofE Primary School</t>
  </si>
  <si>
    <t>CIP3308</t>
  </si>
  <si>
    <t>Newhall Junior School</t>
  </si>
  <si>
    <t>North East Derbyshire Support Centre, (NEDSC Barrow Hill), Station Road, Barrow Hill</t>
  </si>
  <si>
    <t>CIR1101</t>
  </si>
  <si>
    <t>North East Derbyshire Support Centre, (NEDSC Buxton), Kents Bank Road, Buxton</t>
  </si>
  <si>
    <t>CIR1100</t>
  </si>
  <si>
    <t xml:space="preserve">North East Derbyshire Support Centre, (NEDSC Chapel), 25 High Street, Chapel en le Frith </t>
  </si>
  <si>
    <t>CCFFA22</t>
  </si>
  <si>
    <t xml:space="preserve">North East Derbyshire Support Centre, NEDSC Hasland, The Green, Hasland, Chesterfield </t>
  </si>
  <si>
    <t>CIR1111</t>
  </si>
  <si>
    <t>North Wingfield Primary School</t>
  </si>
  <si>
    <t>CIP3547</t>
  </si>
  <si>
    <t>Old Hall Junior School</t>
  </si>
  <si>
    <t>CIP2295</t>
  </si>
  <si>
    <t>Ormiston Ilkeston Enterprise Academy</t>
  </si>
  <si>
    <t>CIS4167</t>
  </si>
  <si>
    <t>Outwood Academy Hasland Hall (former Hasland Hall Community School</t>
  </si>
  <si>
    <t>CIS4193</t>
  </si>
  <si>
    <t xml:space="preserve">Outwood Academy Newbold </t>
  </si>
  <si>
    <t>CIS4194</t>
  </si>
  <si>
    <t>Parkside Community School</t>
  </si>
  <si>
    <t>Peak School</t>
  </si>
  <si>
    <t>CIX7017</t>
  </si>
  <si>
    <t>Pennine Way Junior</t>
  </si>
  <si>
    <t>CIP5210</t>
  </si>
  <si>
    <t>Poolsbrook Primary Academy * new references, moved from Cavendish Learning Trust to Flying High Trust 1/1/21</t>
  </si>
  <si>
    <t>CIP2240</t>
  </si>
  <si>
    <t>QEGS (Queen Elizabeth Grammar School)</t>
  </si>
  <si>
    <t>CIS4500</t>
  </si>
  <si>
    <t>Redhill Primary</t>
  </si>
  <si>
    <t>CIP5206</t>
  </si>
  <si>
    <t>Richardson Endowed Primary School</t>
  </si>
  <si>
    <t>CIP3086</t>
  </si>
  <si>
    <t>CIP2007</t>
  </si>
  <si>
    <t xml:space="preserve">(formerly Mill Hill School) Ripley Academy </t>
  </si>
  <si>
    <t>CIS5416</t>
  </si>
  <si>
    <t>Sale &amp; Davys CE Primary School</t>
  </si>
  <si>
    <t>CIP3008</t>
  </si>
  <si>
    <t>Sawley Infant School</t>
  </si>
  <si>
    <t>CIP2331</t>
  </si>
  <si>
    <t>Sawley Junior School</t>
  </si>
  <si>
    <t>CIP2340</t>
  </si>
  <si>
    <t>Scargill CofE (Aided) Primary School</t>
  </si>
  <si>
    <t>CIP3341</t>
  </si>
  <si>
    <t>Shardlow Primary School</t>
  </si>
  <si>
    <t>CIP2217</t>
  </si>
  <si>
    <t>Shirebrook Academy</t>
  </si>
  <si>
    <t>Somercotes Infant and Nursery</t>
  </si>
  <si>
    <t>CIP2009</t>
  </si>
  <si>
    <t>Somerlea Park Junior School</t>
  </si>
  <si>
    <t>CIP2008</t>
  </si>
  <si>
    <t>South Derbyshire Support Centre</t>
  </si>
  <si>
    <t>CIR1106</t>
  </si>
  <si>
    <t xml:space="preserve">Springfield Junior School </t>
  </si>
  <si>
    <t>CIP2249</t>
  </si>
  <si>
    <t>Springwell Community College</t>
  </si>
  <si>
    <t>CIS4200</t>
  </si>
  <si>
    <t>St Anne's Catholic Voluntary Academy Buxton</t>
  </si>
  <si>
    <t>CIP3501</t>
  </si>
  <si>
    <t>St Charles Catholic Academy</t>
  </si>
  <si>
    <t>CIP3506</t>
  </si>
  <si>
    <t>St Edward's Catholic Academy</t>
  </si>
  <si>
    <t>CIP3511</t>
  </si>
  <si>
    <t>St Elizabeth's Catholic Primary School</t>
  </si>
  <si>
    <t>CIP3513</t>
  </si>
  <si>
    <t>St George's CofE Primary, New Mills</t>
  </si>
  <si>
    <t>CIP3329</t>
  </si>
  <si>
    <t>St George's CE Primary School, Church Gresley</t>
  </si>
  <si>
    <t>CIP3095</t>
  </si>
  <si>
    <t>St Giles CofE Primary School, Starkholmes</t>
  </si>
  <si>
    <t>CIP3544</t>
  </si>
  <si>
    <t>St Giles Primary Killamarsh</t>
  </si>
  <si>
    <t>CIP3541</t>
  </si>
  <si>
    <t>St John Houghton RC School</t>
  </si>
  <si>
    <t>CIS5415</t>
  </si>
  <si>
    <t>St Joseph's Catholic Primary School, Shirebrook</t>
  </si>
  <si>
    <t>CIP3516</t>
  </si>
  <si>
    <t>St Joseph's Catholic Voluntary Academy, Matlock</t>
  </si>
  <si>
    <t>CIP3545</t>
  </si>
  <si>
    <t>St Laurence CE Primary School</t>
  </si>
  <si>
    <t>CIP3522</t>
  </si>
  <si>
    <t>St Margaret's Catholic Primary School</t>
  </si>
  <si>
    <t>CIP3521</t>
  </si>
  <si>
    <t>St Mary’s RC High School</t>
  </si>
  <si>
    <t>CIS5413</t>
  </si>
  <si>
    <t>St Mary's Catholic Primary School Glossop</t>
  </si>
  <si>
    <t>CIP3505</t>
  </si>
  <si>
    <t>St Mary's Catholic Primary School New Mills</t>
  </si>
  <si>
    <t>CIP3509</t>
  </si>
  <si>
    <t>St Philip Howard Catholic Academy</t>
  </si>
  <si>
    <t>CIS4602</t>
  </si>
  <si>
    <t>St Thomas More Catholic School</t>
  </si>
  <si>
    <t>CIS4601</t>
  </si>
  <si>
    <t>St Thomas's Catholic Primary</t>
  </si>
  <si>
    <t>CIP3508</t>
  </si>
  <si>
    <t>Stanley Common Primary</t>
  </si>
  <si>
    <t>Stanton Vale School</t>
  </si>
  <si>
    <t>CIX7019</t>
  </si>
  <si>
    <t>Stonebroom Primary School</t>
  </si>
  <si>
    <t>Street Lane Primary School</t>
  </si>
  <si>
    <t>CIP2205</t>
  </si>
  <si>
    <t>Stubbin Wood School &amp; Nursery</t>
  </si>
  <si>
    <t>Swanwick Hall School</t>
  </si>
  <si>
    <t>CIS4000</t>
  </si>
  <si>
    <t>Temple Normanton School</t>
  </si>
  <si>
    <t>CIP2256</t>
  </si>
  <si>
    <t>The Bolsover Academy</t>
  </si>
  <si>
    <t>CIS4197</t>
  </si>
  <si>
    <t>The Ecclesbourne School</t>
  </si>
  <si>
    <t>CIS5401</t>
  </si>
  <si>
    <t>The Green Infant School</t>
  </si>
  <si>
    <t>CIP2226</t>
  </si>
  <si>
    <t>The Long Eaton School</t>
  </si>
  <si>
    <t>CIS4052</t>
  </si>
  <si>
    <t xml:space="preserve">The Mease Spencer Academy </t>
  </si>
  <si>
    <t>The Pingle School</t>
  </si>
  <si>
    <t>CIS5410</t>
  </si>
  <si>
    <t>Three Trees Infant Academy (formerly Woodville Infant)</t>
  </si>
  <si>
    <t>Three Trees CofE Junior Academy (formerly Woodville CofE Junior)</t>
  </si>
  <si>
    <t>Tupton Hall School</t>
  </si>
  <si>
    <t>CIS4034</t>
  </si>
  <si>
    <t>Tupton Primary &amp; Nursery School</t>
  </si>
  <si>
    <t>CIP2259</t>
  </si>
  <si>
    <t>Turnditch CE Primary School</t>
  </si>
  <si>
    <t>CIP3340</t>
  </si>
  <si>
    <t>CIP2371</t>
  </si>
  <si>
    <t>Walton Holymoorside School</t>
  </si>
  <si>
    <t>CIP2265</t>
  </si>
  <si>
    <t>Walton Peak Flying High Academy formerly Whitecotes Primary Academy</t>
  </si>
  <si>
    <t>CIP2514</t>
  </si>
  <si>
    <t>Walton on Trent CE Primary &amp; Nursery School</t>
  </si>
  <si>
    <t>CIP3097</t>
  </si>
  <si>
    <t>CIP2308</t>
  </si>
  <si>
    <t>Whaley Thorns Primary School &amp; Nursery</t>
  </si>
  <si>
    <t>CIP2630</t>
  </si>
  <si>
    <t>Whittington Moor Nursery &amp; Infant Academy (formerly Gilbert Heathcote Infant &amp; Nursery)</t>
  </si>
  <si>
    <t>William Gilbert Endowed Primary School</t>
  </si>
  <si>
    <t>CIP5205</t>
  </si>
  <si>
    <t>William Rhodes Primary School</t>
  </si>
  <si>
    <t>CIP2299</t>
  </si>
  <si>
    <t>Wilsthorpe School</t>
  </si>
  <si>
    <t>CIS4054</t>
  </si>
  <si>
    <t>Woodthorpe CofE Primary School</t>
  </si>
  <si>
    <t>CIP3092</t>
  </si>
  <si>
    <t>karen.sellors@derbyshire.gov.uk</t>
  </si>
  <si>
    <t>•</t>
  </si>
  <si>
    <t>Benchmark Page</t>
  </si>
  <si>
    <t>Learning Resource Not ICT</t>
  </si>
  <si>
    <t>Next, select a comparator, this will allow you to benchmark your school against schools with similar pupil numbers, floor areas or levels of deprivation. To select this, click in cell G7 and select from the drop down list.</t>
  </si>
  <si>
    <t>Next, select a comparator, this will allow you to benchmark your school against schools with similar pupil numbers or floor areas. To select this, click in cell G7 and select from the drop down list.</t>
  </si>
  <si>
    <t>Next select a comparator, this will allow you to benchmark your school against schools with similar pupil numbers, floor areas or levels of deprivation. To select this, click in cell G7 and select from the drop down list.</t>
  </si>
  <si>
    <t xml:space="preserve">This page shows spend for your school against similar Derbyshire schools based on pupil numbers. </t>
  </si>
  <si>
    <t xml:space="preserve">This will show 4 larger and 4 smaller schools and the average for your school type. You cannot choose the schools on this page. </t>
  </si>
  <si>
    <t>School Name</t>
  </si>
  <si>
    <t>Select the type of expenditure you would like to compare (eg. Teachers, Electricity) to do this click in cell G5, this will bring up a drop down arrow to the right of the box, click this to bring up a list of categories to select.</t>
  </si>
  <si>
    <t>Select the type of expenditure you would like to compare by clicking in cell G5 and selecting from the drop down list.</t>
  </si>
  <si>
    <r>
      <t xml:space="preserve">This will show 4 larger and 4 smaller schools and the average for your school type. </t>
    </r>
    <r>
      <rPr>
        <b/>
        <sz val="11"/>
        <color theme="1"/>
        <rFont val="Calibri"/>
        <family val="2"/>
        <scheme val="minor"/>
      </rPr>
      <t xml:space="preserve">You cannot choose the schools on this page. </t>
    </r>
  </si>
  <si>
    <t>To select the schools click in cells F13-F20 and click on the drop down arrow to the right, this will bring up a list of schools to select.</t>
  </si>
  <si>
    <t>This page benchmarks your school against other Derbyshire schools with similar pupil numbers, it also gives an average for your school type.</t>
  </si>
  <si>
    <t>Derbyshire school to benchmark against, for example, you may wish to select all schools in the local area.</t>
  </si>
  <si>
    <t>Your School Type:</t>
  </si>
  <si>
    <t xml:space="preserve">This page will produce graphs showing expenditure for your school, however, unlike the other pages, it gives you the option of selecting any </t>
  </si>
  <si>
    <t>This graph is pre-populated with utility costs per pupil, this includes water, electricity, gas, oil and solid fuel costs.</t>
  </si>
  <si>
    <t>This graph is pre-populated with support staff costs per pupil, this includes all staff types except teaching.</t>
  </si>
  <si>
    <t>This graph is pre-populated with Teaching costs per pupil, including supply and agency teaching costs.</t>
  </si>
  <si>
    <t>To start, please enter your cost centre here:</t>
  </si>
  <si>
    <t>schools.</t>
  </si>
  <si>
    <t>This graph shows expenditure on a chosen category as a percentage of total school expenditure for your school against similar Derbyshire</t>
  </si>
  <si>
    <t>This page will produce graphs showing expenditure for your school against similar Derbyshire schools.</t>
  </si>
  <si>
    <t xml:space="preserve">If you have any queries, please contact: </t>
  </si>
  <si>
    <t xml:space="preserve">Please select the category you would like to compare:  </t>
  </si>
  <si>
    <t xml:space="preserve">Please select a comparator:  </t>
  </si>
  <si>
    <t>Learning Resource Not ICT1</t>
  </si>
  <si>
    <t>Pupil numberLearning Resource Not ICT</t>
  </si>
  <si>
    <t>Floor area m2Learning Resource Not ICT</t>
  </si>
  <si>
    <t>Deprivation %Learning Resource Not ICT</t>
  </si>
  <si>
    <t>Ashbourne Primary School</t>
  </si>
  <si>
    <t>Bradley CofE Primary School</t>
  </si>
  <si>
    <t>Brailsford CofE Primary School</t>
  </si>
  <si>
    <t>Hulland CofE Primary School</t>
  </si>
  <si>
    <t>CIS4199</t>
  </si>
  <si>
    <t>CIX7012</t>
  </si>
  <si>
    <t>Schools Benchmarking 2024-25</t>
  </si>
  <si>
    <t>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</si>
</sst>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35" x14ac:knownFonts="1">
    <font>
      <sz val="11"/>
      <color theme="1"/>
      <name val="Calibri"/>
      <family val="2"/>
      <scheme val="minor"/>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0"/>
      <color theme="1"/>
      <name val="Arial"/>
      <family val="2"/>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1"/>
      <name val="Calibri"/>
      <family val="2"/>
      <scheme val="minor"/>
    </font>
    <font>
      <sz val="9"/>
      <color indexed="81"/>
      <name val="Tahoma"/>
      <family val="2"/>
    </font>
    <font>
      <b/>
      <sz val="9"/>
      <color indexed="81"/>
      <name val="Tahoma"/>
      <family val="2"/>
    </font>
    <font>
      <b/>
      <sz val="11"/>
      <color theme="1"/>
      <name val="Calibri"/>
      <family val="2"/>
    </font>
    <font>
      <sz val="11"/>
      <color rgb="FF0070C0"/>
      <name val="Calibri"/>
      <family val="2"/>
      <scheme val="minor"/>
    </font>
    <font>
      <sz val="8"/>
      <name val="Calibri"/>
      <family val="2"/>
      <scheme val="minor"/>
    </font>
    <font>
      <i/>
      <sz val="11"/>
      <color rgb="FFFF0000"/>
      <name val="Calibri"/>
      <family val="2"/>
      <scheme val="minor"/>
    </font>
    <font>
      <sz val="8"/>
      <color rgb="FFFF0000"/>
      <name val="Calibri"/>
      <family val="2"/>
      <scheme val="minor"/>
    </font>
    <font>
      <b/>
      <u/>
      <sz val="11"/>
      <color theme="1"/>
      <name val="Calibri"/>
      <family val="2"/>
      <scheme val="minor"/>
    </font>
    <font>
      <b/>
      <sz val="20"/>
      <color theme="1"/>
      <name val="Calibri"/>
      <family val="2"/>
      <scheme val="minor"/>
    </font>
  </fonts>
  <fills count="4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FF00"/>
        <bgColor indexed="64"/>
      </patternFill>
    </fill>
  </fills>
  <borders count="2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theme="4" tint="0.39997558519241921"/>
      </bottom>
      <diagonal/>
    </border>
    <border>
      <left style="medium">
        <color indexed="64"/>
      </left>
      <right style="medium">
        <color indexed="64"/>
      </right>
      <top style="medium">
        <color indexed="64"/>
      </top>
      <bottom style="medium">
        <color indexed="64"/>
      </bottom>
      <diagonal/>
    </border>
    <border>
      <left style="thick">
        <color auto="1"/>
      </left>
      <right/>
      <top/>
      <bottom/>
      <diagonal/>
    </border>
    <border>
      <left style="thick">
        <color auto="1"/>
      </left>
      <right/>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2">
    <xf numFmtId="0" fontId="0" fillId="0" borderId="0"/>
    <xf numFmtId="0" fontId="1" fillId="0" borderId="0"/>
    <xf numFmtId="0" fontId="1" fillId="0" borderId="0"/>
    <xf numFmtId="0" fontId="1" fillId="0" borderId="0"/>
    <xf numFmtId="0" fontId="1"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6" fillId="27" borderId="14" applyNumberFormat="0" applyAlignment="0" applyProtection="0"/>
    <xf numFmtId="0" fontId="7" fillId="28" borderId="15" applyNumberFormat="0" applyAlignment="0" applyProtection="0"/>
    <xf numFmtId="43" fontId="3" fillId="0" borderId="0" applyFont="0" applyFill="0" applyBorder="0" applyAlignment="0" applyProtection="0"/>
    <xf numFmtId="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1"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30" borderId="14" applyNumberFormat="0" applyAlignment="0" applyProtection="0"/>
    <xf numFmtId="0" fontId="16" fillId="0" borderId="19" applyNumberFormat="0" applyFill="0" applyAlignment="0" applyProtection="0"/>
    <xf numFmtId="0" fontId="17" fillId="31" borderId="0" applyNumberFormat="0" applyBorder="0" applyAlignment="0" applyProtection="0"/>
    <xf numFmtId="0" fontId="8" fillId="0" borderId="0"/>
    <xf numFmtId="0" fontId="8" fillId="0" borderId="0"/>
    <xf numFmtId="0" fontId="8" fillId="0" borderId="0"/>
    <xf numFmtId="0" fontId="1" fillId="0" borderId="0"/>
    <xf numFmtId="0" fontId="3" fillId="0" borderId="0"/>
    <xf numFmtId="0" fontId="1" fillId="0" borderId="0"/>
    <xf numFmtId="0" fontId="8" fillId="0" borderId="0"/>
    <xf numFmtId="0" fontId="8" fillId="0" borderId="0"/>
    <xf numFmtId="0" fontId="1" fillId="0" borderId="0"/>
    <xf numFmtId="0" fontId="8" fillId="0" borderId="0"/>
    <xf numFmtId="0" fontId="1" fillId="0" borderId="0"/>
    <xf numFmtId="0" fontId="3" fillId="0" borderId="0"/>
    <xf numFmtId="0" fontId="8" fillId="0" borderId="0"/>
    <xf numFmtId="0" fontId="2" fillId="0" borderId="0"/>
    <xf numFmtId="0" fontId="3" fillId="32" borderId="20" applyNumberFormat="0" applyFont="0" applyAlignment="0" applyProtection="0"/>
    <xf numFmtId="0" fontId="3" fillId="32" borderId="20" applyNumberFormat="0" applyFont="0" applyAlignment="0" applyProtection="0"/>
    <xf numFmtId="0" fontId="3" fillId="32" borderId="20" applyNumberFormat="0" applyFont="0" applyAlignment="0" applyProtection="0"/>
    <xf numFmtId="0" fontId="3" fillId="32" borderId="20" applyNumberFormat="0" applyFont="0" applyAlignment="0" applyProtection="0"/>
    <xf numFmtId="0" fontId="18" fillId="27" borderId="21" applyNumberFormat="0" applyAlignment="0" applyProtection="0"/>
    <xf numFmtId="9" fontId="3"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9" fillId="0" borderId="0" applyNumberFormat="0" applyFill="0" applyBorder="0" applyAlignment="0" applyProtection="0"/>
    <xf numFmtId="0" fontId="20" fillId="0" borderId="22" applyNumberFormat="0" applyFill="0" applyAlignment="0" applyProtection="0"/>
    <xf numFmtId="0" fontId="21" fillId="0" borderId="0" applyNumberFormat="0" applyFill="0" applyBorder="0" applyAlignment="0" applyProtection="0"/>
  </cellStyleXfs>
  <cellXfs count="240">
    <xf numFmtId="0" fontId="0" fillId="0" borderId="0" xfId="0"/>
    <xf numFmtId="0" fontId="20" fillId="33" borderId="23" xfId="0" applyFont="1" applyFill="1" applyBorder="1"/>
    <xf numFmtId="0" fontId="0" fillId="0" borderId="0" xfId="0" applyNumberFormat="1"/>
    <xf numFmtId="0" fontId="0" fillId="0" borderId="0" xfId="0" applyAlignment="1">
      <alignment horizontal="center"/>
    </xf>
    <xf numFmtId="0" fontId="0" fillId="0" borderId="0" xfId="0" applyProtection="1"/>
    <xf numFmtId="4" fontId="0" fillId="0" borderId="0" xfId="0" applyNumberFormat="1" applyBorder="1" applyAlignment="1" applyProtection="1">
      <alignment horizontal="center"/>
    </xf>
    <xf numFmtId="0" fontId="0" fillId="0" borderId="0" xfId="0" applyFill="1"/>
    <xf numFmtId="3" fontId="0" fillId="0" borderId="1" xfId="0" applyNumberFormat="1" applyFill="1" applyBorder="1" applyAlignment="1" applyProtection="1">
      <alignment horizontal="center"/>
    </xf>
    <xf numFmtId="4" fontId="0" fillId="0" borderId="0" xfId="0" applyNumberFormat="1" applyFill="1" applyBorder="1" applyAlignment="1" applyProtection="1">
      <alignment horizontal="center"/>
    </xf>
    <xf numFmtId="0" fontId="20" fillId="0" borderId="0" xfId="0" applyFont="1"/>
    <xf numFmtId="4" fontId="0" fillId="0" borderId="1" xfId="0" applyNumberFormat="1" applyFill="1" applyBorder="1" applyAlignment="1" applyProtection="1">
      <alignment horizontal="center"/>
    </xf>
    <xf numFmtId="4" fontId="0" fillId="0" borderId="2" xfId="0" applyNumberFormat="1" applyFill="1" applyBorder="1" applyAlignment="1" applyProtection="1">
      <alignment horizontal="center"/>
    </xf>
    <xf numFmtId="4" fontId="0" fillId="0" borderId="3" xfId="0" applyNumberFormat="1" applyFill="1" applyBorder="1" applyAlignment="1" applyProtection="1">
      <alignment horizontal="center"/>
    </xf>
    <xf numFmtId="1" fontId="0" fillId="0" borderId="0" xfId="0" applyNumberFormat="1"/>
    <xf numFmtId="3" fontId="0" fillId="0" borderId="3" xfId="0" applyNumberFormat="1" applyFill="1" applyBorder="1" applyAlignment="1" applyProtection="1">
      <alignment horizontal="center"/>
    </xf>
    <xf numFmtId="3" fontId="0" fillId="0" borderId="0" xfId="0" applyNumberFormat="1" applyFill="1" applyBorder="1" applyAlignment="1" applyProtection="1">
      <alignment horizontal="center"/>
    </xf>
    <xf numFmtId="0" fontId="0" fillId="0" borderId="4" xfId="0" applyFill="1" applyBorder="1" applyProtection="1"/>
    <xf numFmtId="0" fontId="0" fillId="0" borderId="2" xfId="0" applyFill="1" applyBorder="1" applyProtection="1"/>
    <xf numFmtId="0" fontId="20" fillId="0" borderId="23" xfId="0" applyFont="1" applyBorder="1"/>
    <xf numFmtId="0" fontId="0" fillId="0" borderId="0" xfId="0"/>
    <xf numFmtId="0" fontId="0" fillId="0" borderId="0" xfId="0"/>
    <xf numFmtId="0" fontId="0" fillId="0" borderId="0" xfId="0"/>
    <xf numFmtId="1" fontId="0" fillId="0" borderId="0" xfId="0" applyNumberFormat="1"/>
    <xf numFmtId="0" fontId="20" fillId="34" borderId="0" xfId="0" applyFont="1" applyFill="1"/>
    <xf numFmtId="0" fontId="20" fillId="0" borderId="0" xfId="0" applyFont="1" applyFill="1" applyBorder="1"/>
    <xf numFmtId="0" fontId="0" fillId="0" borderId="0" xfId="0" applyFill="1" applyBorder="1"/>
    <xf numFmtId="0" fontId="22" fillId="0" borderId="0" xfId="0" applyFont="1" applyAlignment="1">
      <alignment horizontal="center"/>
    </xf>
    <xf numFmtId="0" fontId="0" fillId="0" borderId="5" xfId="0" applyFill="1" applyBorder="1" applyProtection="1">
      <protection locked="0"/>
    </xf>
    <xf numFmtId="0" fontId="0" fillId="0" borderId="6" xfId="0" applyFill="1" applyBorder="1" applyProtection="1"/>
    <xf numFmtId="0" fontId="0" fillId="0" borderId="0" xfId="0" applyFill="1" applyBorder="1" applyProtection="1"/>
    <xf numFmtId="4" fontId="0" fillId="0" borderId="7" xfId="0" applyNumberFormat="1" applyFill="1" applyBorder="1" applyAlignment="1" applyProtection="1">
      <alignment horizontal="center"/>
    </xf>
    <xf numFmtId="4" fontId="20" fillId="0" borderId="7" xfId="0" applyNumberFormat="1" applyFont="1" applyFill="1" applyBorder="1" applyAlignment="1" applyProtection="1">
      <alignment horizontal="center"/>
    </xf>
    <xf numFmtId="0" fontId="0" fillId="0" borderId="8" xfId="0" applyFill="1" applyBorder="1" applyProtection="1"/>
    <xf numFmtId="3" fontId="0" fillId="0" borderId="7" xfId="0" applyNumberFormat="1" applyFill="1" applyBorder="1" applyAlignment="1" applyProtection="1">
      <alignment horizontal="center"/>
    </xf>
    <xf numFmtId="3" fontId="20" fillId="0" borderId="7" xfId="0" applyNumberFormat="1" applyFont="1" applyFill="1" applyBorder="1" applyAlignment="1" applyProtection="1">
      <alignment horizontal="center"/>
    </xf>
    <xf numFmtId="0" fontId="0" fillId="35" borderId="0" xfId="0" applyFill="1"/>
    <xf numFmtId="0" fontId="22" fillId="35" borderId="0" xfId="0" applyFont="1" applyFill="1" applyAlignment="1">
      <alignment horizontal="center"/>
    </xf>
    <xf numFmtId="0" fontId="0" fillId="35" borderId="0" xfId="0" applyFill="1" applyAlignment="1">
      <alignment horizontal="right" wrapText="1"/>
    </xf>
    <xf numFmtId="0" fontId="0" fillId="35" borderId="0" xfId="0" applyFill="1" applyAlignment="1">
      <alignment horizontal="center"/>
    </xf>
    <xf numFmtId="0" fontId="0" fillId="35" borderId="0" xfId="0" applyFill="1" applyAlignment="1">
      <alignment horizontal="right"/>
    </xf>
    <xf numFmtId="0" fontId="20" fillId="35" borderId="0" xfId="0" applyFont="1" applyFill="1" applyProtection="1"/>
    <xf numFmtId="0" fontId="0" fillId="35" borderId="0" xfId="0" applyFill="1" applyProtection="1"/>
    <xf numFmtId="0" fontId="0" fillId="35" borderId="0" xfId="0" applyFill="1" applyBorder="1" applyProtection="1"/>
    <xf numFmtId="0" fontId="0" fillId="35" borderId="0" xfId="0" applyFill="1" applyAlignment="1" applyProtection="1">
      <alignment horizontal="center"/>
    </xf>
    <xf numFmtId="0" fontId="0" fillId="35" borderId="0" xfId="0" applyFill="1" applyAlignment="1" applyProtection="1">
      <alignment horizontal="right"/>
    </xf>
    <xf numFmtId="0" fontId="20" fillId="35" borderId="0" xfId="0" applyFont="1" applyFill="1" applyAlignment="1" applyProtection="1">
      <alignment horizontal="right"/>
    </xf>
    <xf numFmtId="0" fontId="20" fillId="35" borderId="0" xfId="0" applyFont="1" applyFill="1" applyBorder="1" applyProtection="1"/>
    <xf numFmtId="3" fontId="0" fillId="35" borderId="0" xfId="0" applyNumberFormat="1" applyFill="1" applyBorder="1" applyAlignment="1" applyProtection="1">
      <alignment horizontal="center"/>
    </xf>
    <xf numFmtId="0" fontId="20" fillId="0" borderId="5" xfId="0" applyFont="1" applyFill="1" applyBorder="1" applyAlignment="1" applyProtection="1">
      <alignment horizontal="center" wrapText="1"/>
    </xf>
    <xf numFmtId="0" fontId="20" fillId="0" borderId="9" xfId="0" applyFont="1" applyFill="1" applyBorder="1" applyProtection="1"/>
    <xf numFmtId="0" fontId="0" fillId="0" borderId="7" xfId="0" applyFill="1" applyBorder="1" applyProtection="1"/>
    <xf numFmtId="4" fontId="0" fillId="0" borderId="8" xfId="0" applyNumberFormat="1" applyFill="1" applyBorder="1" applyAlignment="1" applyProtection="1">
      <alignment horizontal="center"/>
    </xf>
    <xf numFmtId="4" fontId="0" fillId="35" borderId="0" xfId="0" applyNumberFormat="1" applyFill="1" applyBorder="1" applyAlignment="1" applyProtection="1">
      <alignment horizontal="center"/>
    </xf>
    <xf numFmtId="0" fontId="0" fillId="35" borderId="0" xfId="0" applyFill="1" applyBorder="1"/>
    <xf numFmtId="0" fontId="0" fillId="0" borderId="10" xfId="0" applyFill="1" applyBorder="1" applyProtection="1"/>
    <xf numFmtId="4" fontId="0" fillId="0" borderId="10" xfId="0" applyNumberFormat="1" applyFill="1" applyBorder="1" applyAlignment="1" applyProtection="1">
      <alignment horizontal="center"/>
    </xf>
    <xf numFmtId="0" fontId="20" fillId="0" borderId="0" xfId="0" applyFont="1" applyBorder="1"/>
    <xf numFmtId="0" fontId="0" fillId="0" borderId="5" xfId="0" applyFont="1" applyFill="1" applyBorder="1" applyProtection="1"/>
    <xf numFmtId="0" fontId="0" fillId="0" borderId="9" xfId="0" applyFont="1" applyFill="1" applyBorder="1" applyProtection="1"/>
    <xf numFmtId="3" fontId="0" fillId="0" borderId="5" xfId="0" applyNumberFormat="1" applyFont="1" applyFill="1" applyBorder="1" applyAlignment="1" applyProtection="1">
      <alignment horizontal="center"/>
    </xf>
    <xf numFmtId="4" fontId="0" fillId="0" borderId="5" xfId="0" applyNumberFormat="1" applyFont="1" applyFill="1" applyBorder="1" applyAlignment="1" applyProtection="1">
      <alignment horizontal="center"/>
    </xf>
    <xf numFmtId="0" fontId="20" fillId="0" borderId="6" xfId="0" applyFont="1" applyFill="1" applyBorder="1" applyProtection="1"/>
    <xf numFmtId="3" fontId="20" fillId="0" borderId="1" xfId="0" applyNumberFormat="1" applyFont="1" applyFill="1" applyBorder="1" applyAlignment="1" applyProtection="1">
      <alignment horizontal="center"/>
    </xf>
    <xf numFmtId="3" fontId="3" fillId="0" borderId="8" xfId="68" applyNumberFormat="1" applyFont="1" applyFill="1" applyBorder="1" applyAlignment="1" applyProtection="1">
      <alignment horizontal="center"/>
    </xf>
    <xf numFmtId="0" fontId="20" fillId="35" borderId="0" xfId="0" applyFont="1" applyFill="1" applyBorder="1"/>
    <xf numFmtId="9" fontId="3" fillId="0" borderId="0" xfId="112" applyFont="1"/>
    <xf numFmtId="2" fontId="0" fillId="0" borderId="0" xfId="0" applyNumberFormat="1"/>
    <xf numFmtId="2" fontId="3" fillId="0" borderId="0" xfId="112" applyNumberFormat="1" applyFont="1"/>
    <xf numFmtId="0" fontId="20" fillId="35" borderId="0" xfId="0" applyFont="1" applyFill="1" applyAlignment="1"/>
    <xf numFmtId="43" fontId="3" fillId="0" borderId="0" xfId="68" applyFont="1"/>
    <xf numFmtId="3" fontId="0" fillId="0" borderId="10" xfId="0" applyNumberFormat="1" applyFill="1" applyBorder="1" applyAlignment="1" applyProtection="1">
      <alignment horizontal="center"/>
    </xf>
    <xf numFmtId="3" fontId="0" fillId="0" borderId="8" xfId="0" applyNumberFormat="1" applyFill="1" applyBorder="1" applyAlignment="1" applyProtection="1">
      <alignment horizontal="center"/>
    </xf>
    <xf numFmtId="0" fontId="23" fillId="35" borderId="0" xfId="0" applyFont="1" applyFill="1"/>
    <xf numFmtId="0" fontId="20" fillId="0" borderId="0" xfId="0" applyFont="1" applyFill="1" applyBorder="1" applyProtection="1"/>
    <xf numFmtId="4" fontId="0" fillId="0" borderId="6" xfId="0" applyNumberFormat="1" applyFill="1" applyBorder="1" applyAlignment="1" applyProtection="1">
      <alignment horizontal="center"/>
    </xf>
    <xf numFmtId="4" fontId="0" fillId="0" borderId="4" xfId="0" applyNumberFormat="1" applyFill="1" applyBorder="1" applyAlignment="1" applyProtection="1">
      <alignment horizontal="center"/>
    </xf>
    <xf numFmtId="0" fontId="0" fillId="36" borderId="0" xfId="0" applyFill="1"/>
    <xf numFmtId="0" fontId="0" fillId="37" borderId="0" xfId="0" applyFill="1"/>
    <xf numFmtId="0" fontId="0" fillId="38" borderId="0" xfId="0" applyFill="1"/>
    <xf numFmtId="0" fontId="0" fillId="0" borderId="6" xfId="0" applyBorder="1"/>
    <xf numFmtId="0" fontId="0" fillId="0" borderId="4" xfId="0" applyBorder="1"/>
    <xf numFmtId="0" fontId="20" fillId="0" borderId="6" xfId="0" applyFont="1" applyBorder="1"/>
    <xf numFmtId="0" fontId="0" fillId="0" borderId="0" xfId="0" applyFill="1" applyBorder="1" applyAlignment="1">
      <alignment horizontal="center"/>
    </xf>
    <xf numFmtId="0" fontId="0" fillId="0" borderId="6" xfId="0" applyFill="1" applyBorder="1"/>
    <xf numFmtId="0" fontId="0" fillId="0" borderId="1" xfId="0" applyFill="1" applyBorder="1"/>
    <xf numFmtId="0" fontId="0" fillId="0" borderId="4" xfId="0" applyFill="1" applyBorder="1"/>
    <xf numFmtId="0" fontId="0" fillId="0" borderId="2" xfId="0" applyFill="1" applyBorder="1"/>
    <xf numFmtId="0" fontId="0" fillId="0" borderId="3" xfId="0" applyFill="1" applyBorder="1"/>
    <xf numFmtId="0" fontId="0" fillId="0" borderId="11" xfId="0" applyBorder="1" applyAlignment="1" applyProtection="1">
      <alignment horizontal="left"/>
    </xf>
    <xf numFmtId="0" fontId="0" fillId="0" borderId="6" xfId="0" applyBorder="1" applyAlignment="1" applyProtection="1">
      <alignment horizontal="left" wrapText="1"/>
    </xf>
    <xf numFmtId="0" fontId="0" fillId="0" borderId="6" xfId="0" applyBorder="1" applyAlignment="1" applyProtection="1">
      <alignment horizontal="left"/>
    </xf>
    <xf numFmtId="0" fontId="0" fillId="0" borderId="1" xfId="0" applyFill="1" applyBorder="1" applyAlignment="1">
      <alignment horizontal="center"/>
    </xf>
    <xf numFmtId="0" fontId="0" fillId="0" borderId="6" xfId="0" applyFill="1" applyBorder="1" applyAlignment="1" applyProtection="1">
      <alignment horizontal="left" wrapText="1"/>
    </xf>
    <xf numFmtId="0" fontId="0" fillId="0" borderId="4" xfId="0" applyFill="1" applyBorder="1" applyAlignment="1" applyProtection="1">
      <alignment horizontal="left" wrapText="1"/>
    </xf>
    <xf numFmtId="0" fontId="0" fillId="0" borderId="0" xfId="0" applyFill="1" applyAlignment="1">
      <alignment horizontal="center"/>
    </xf>
    <xf numFmtId="0" fontId="0" fillId="0" borderId="0" xfId="0" applyFill="1" applyBorder="1" applyAlignment="1">
      <alignment horizontal="left" wrapText="1"/>
    </xf>
    <xf numFmtId="0" fontId="0" fillId="35" borderId="11" xfId="0" applyFill="1" applyBorder="1"/>
    <xf numFmtId="0" fontId="0" fillId="35" borderId="12" xfId="0" applyFill="1" applyBorder="1"/>
    <xf numFmtId="0" fontId="0" fillId="0" borderId="13" xfId="0" applyFill="1" applyBorder="1" applyAlignment="1">
      <alignment horizontal="center"/>
    </xf>
    <xf numFmtId="0" fontId="0" fillId="35" borderId="1" xfId="0" applyFill="1" applyBorder="1"/>
    <xf numFmtId="164" fontId="3" fillId="0" borderId="0" xfId="68" applyNumberFormat="1" applyFont="1"/>
    <xf numFmtId="0" fontId="0" fillId="0" borderId="0" xfId="0" applyFont="1"/>
    <xf numFmtId="0" fontId="0" fillId="0" borderId="0" xfId="0" applyFont="1" applyFill="1" applyBorder="1"/>
    <xf numFmtId="0" fontId="0" fillId="0" borderId="0" xfId="0"/>
    <xf numFmtId="164" fontId="3" fillId="0" borderId="0" xfId="68" applyNumberFormat="1" applyFont="1"/>
    <xf numFmtId="43" fontId="3" fillId="0" borderId="0" xfId="68" applyFont="1"/>
    <xf numFmtId="3" fontId="0" fillId="0" borderId="6" xfId="0" applyNumberFormat="1" applyFill="1" applyBorder="1" applyAlignment="1" applyProtection="1">
      <alignment horizontal="center"/>
    </xf>
    <xf numFmtId="10" fontId="3" fillId="0" borderId="1" xfId="112" applyNumberFormat="1" applyFont="1" applyFill="1" applyBorder="1" applyAlignment="1" applyProtection="1">
      <alignment horizontal="center"/>
    </xf>
    <xf numFmtId="0" fontId="0" fillId="0" borderId="0" xfId="0"/>
    <xf numFmtId="0" fontId="22" fillId="0" borderId="0" xfId="0" applyFont="1" applyFill="1" applyAlignment="1">
      <alignment horizontal="center"/>
    </xf>
    <xf numFmtId="0" fontId="0" fillId="0" borderId="0" xfId="0" applyFill="1" applyAlignment="1" applyProtection="1">
      <alignment horizontal="center"/>
    </xf>
    <xf numFmtId="0" fontId="23" fillId="0" borderId="0" xfId="0" applyFont="1" applyFill="1" applyAlignment="1">
      <alignment horizontal="center"/>
    </xf>
    <xf numFmtId="0" fontId="24" fillId="0" borderId="0" xfId="0" applyFont="1" applyAlignment="1"/>
    <xf numFmtId="0" fontId="0" fillId="0" borderId="0" xfId="0" applyFont="1"/>
    <xf numFmtId="0" fontId="0" fillId="39" borderId="0" xfId="0" applyFill="1"/>
    <xf numFmtId="0" fontId="20" fillId="0" borderId="0" xfId="0" applyFont="1" applyFill="1"/>
    <xf numFmtId="164" fontId="3" fillId="0" borderId="0" xfId="68" applyNumberFormat="1" applyFont="1" applyFill="1"/>
    <xf numFmtId="0" fontId="0" fillId="0" borderId="0" xfId="0" applyFont="1" applyFill="1"/>
    <xf numFmtId="4" fontId="0" fillId="0" borderId="0" xfId="0" applyNumberFormat="1"/>
    <xf numFmtId="0" fontId="0" fillId="0" borderId="0" xfId="0"/>
    <xf numFmtId="164" fontId="3" fillId="0" borderId="0" xfId="68" applyNumberFormat="1" applyFont="1"/>
    <xf numFmtId="43" fontId="3" fillId="0" borderId="0" xfId="68" applyFont="1" applyFill="1"/>
    <xf numFmtId="0" fontId="20" fillId="0" borderId="23" xfId="0" applyFont="1" applyFill="1" applyBorder="1"/>
    <xf numFmtId="0" fontId="0" fillId="0" borderId="0" xfId="0" applyNumberFormat="1" applyFill="1"/>
    <xf numFmtId="2" fontId="0" fillId="40" borderId="0" xfId="0" applyNumberFormat="1" applyFill="1"/>
    <xf numFmtId="14" fontId="0" fillId="0" borderId="0" xfId="0" applyNumberFormat="1"/>
    <xf numFmtId="0" fontId="0" fillId="35" borderId="0" xfId="0" applyFill="1" applyAlignment="1">
      <alignment horizontal="left"/>
    </xf>
    <xf numFmtId="0" fontId="0" fillId="35" borderId="0" xfId="0" applyFill="1" applyAlignment="1">
      <alignment horizontal="left" wrapText="1"/>
    </xf>
    <xf numFmtId="0" fontId="23" fillId="35" borderId="0" xfId="0" applyFont="1" applyFill="1" applyAlignment="1">
      <alignment horizontal="left"/>
    </xf>
    <xf numFmtId="0" fontId="25" fillId="0" borderId="0" xfId="0" applyFont="1"/>
    <xf numFmtId="0" fontId="0" fillId="35" borderId="0" xfId="0" applyFill="1" applyAlignment="1"/>
    <xf numFmtId="0" fontId="0" fillId="0" borderId="0" xfId="0" applyFill="1" applyAlignment="1"/>
    <xf numFmtId="0" fontId="0" fillId="0" borderId="0" xfId="0" applyFill="1" applyAlignment="1">
      <alignment horizontal="left" wrapText="1"/>
    </xf>
    <xf numFmtId="0" fontId="0" fillId="0" borderId="0" xfId="0" applyFill="1" applyAlignment="1">
      <alignment horizontal="left"/>
    </xf>
    <xf numFmtId="0" fontId="0" fillId="0" borderId="0" xfId="0" applyAlignment="1">
      <alignment horizontal="left"/>
    </xf>
    <xf numFmtId="49" fontId="0" fillId="0" borderId="0" xfId="0" applyNumberFormat="1" applyAlignment="1">
      <alignment horizontal="left"/>
    </xf>
    <xf numFmtId="1" fontId="25" fillId="0" borderId="0" xfId="0" applyNumberFormat="1" applyFont="1" applyFill="1" applyBorder="1" applyAlignment="1">
      <alignment horizontal="left"/>
    </xf>
    <xf numFmtId="10" fontId="0" fillId="0" borderId="0" xfId="112" applyNumberFormat="1" applyFont="1" applyFill="1" applyBorder="1"/>
    <xf numFmtId="0" fontId="20" fillId="35" borderId="0" xfId="0" applyFont="1" applyFill="1"/>
    <xf numFmtId="9" fontId="0" fillId="0" borderId="0" xfId="0" applyNumberFormat="1"/>
    <xf numFmtId="164" fontId="3" fillId="0" borderId="0" xfId="68" applyNumberFormat="1" applyFont="1" applyFill="1" applyBorder="1" applyAlignment="1">
      <alignment horizontal="center"/>
    </xf>
    <xf numFmtId="164" fontId="3" fillId="0" borderId="1" xfId="68" applyNumberFormat="1" applyFont="1" applyFill="1" applyBorder="1" applyAlignment="1">
      <alignment horizontal="center"/>
    </xf>
    <xf numFmtId="2" fontId="0" fillId="0" borderId="0" xfId="112" applyNumberFormat="1" applyFont="1"/>
    <xf numFmtId="0" fontId="28" fillId="39" borderId="5" xfId="0" applyFont="1" applyFill="1" applyBorder="1"/>
    <xf numFmtId="1" fontId="25" fillId="0" borderId="5" xfId="0" applyNumberFormat="1" applyFont="1" applyBorder="1" applyAlignment="1">
      <alignment horizontal="left"/>
    </xf>
    <xf numFmtId="1" fontId="25" fillId="39" borderId="5" xfId="0" applyNumberFormat="1" applyFont="1" applyFill="1" applyBorder="1" applyAlignment="1">
      <alignment horizontal="left"/>
    </xf>
    <xf numFmtId="0" fontId="28" fillId="39" borderId="5" xfId="0" applyFont="1" applyFill="1" applyBorder="1" applyAlignment="1">
      <alignment horizontal="left"/>
    </xf>
    <xf numFmtId="10" fontId="0" fillId="0" borderId="5" xfId="112" applyNumberFormat="1" applyFont="1" applyBorder="1"/>
    <xf numFmtId="0" fontId="25" fillId="0" borderId="5" xfId="0" applyNumberFormat="1" applyFont="1" applyBorder="1" applyAlignment="1">
      <alignment horizontal="left"/>
    </xf>
    <xf numFmtId="2" fontId="20" fillId="0" borderId="0" xfId="0" applyNumberFormat="1" applyFont="1"/>
    <xf numFmtId="0" fontId="29" fillId="0" borderId="0" xfId="0" applyFont="1"/>
    <xf numFmtId="0" fontId="0" fillId="37" borderId="25" xfId="0" applyFill="1" applyBorder="1"/>
    <xf numFmtId="0" fontId="20" fillId="33" borderId="26" xfId="0" applyFont="1" applyFill="1" applyBorder="1"/>
    <xf numFmtId="43" fontId="3" fillId="0" borderId="25" xfId="68" applyFont="1" applyBorder="1"/>
    <xf numFmtId="0" fontId="20" fillId="37" borderId="6" xfId="0" applyFont="1" applyFill="1" applyBorder="1" applyAlignment="1">
      <alignment horizontal="centerContinuous"/>
    </xf>
    <xf numFmtId="0" fontId="20" fillId="37" borderId="0" xfId="0" applyFont="1" applyFill="1" applyBorder="1" applyAlignment="1">
      <alignment horizontal="centerContinuous"/>
    </xf>
    <xf numFmtId="0" fontId="23" fillId="41" borderId="0" xfId="0" applyFont="1" applyFill="1" applyAlignment="1">
      <alignment horizontal="centerContinuous"/>
    </xf>
    <xf numFmtId="0" fontId="23" fillId="42" borderId="0" xfId="0" applyFont="1" applyFill="1" applyAlignment="1">
      <alignment horizontal="centerContinuous"/>
    </xf>
    <xf numFmtId="0" fontId="31" fillId="0" borderId="0" xfId="0" applyFont="1" applyFill="1"/>
    <xf numFmtId="0" fontId="20" fillId="0" borderId="0" xfId="0" applyFont="1" applyFill="1" applyAlignment="1">
      <alignment horizontal="center"/>
    </xf>
    <xf numFmtId="14" fontId="20" fillId="0" borderId="0" xfId="0" applyNumberFormat="1" applyFont="1"/>
    <xf numFmtId="0" fontId="0" fillId="0" borderId="13" xfId="0" applyFill="1" applyBorder="1" applyProtection="1"/>
    <xf numFmtId="0" fontId="0" fillId="0" borderId="1" xfId="0" applyFill="1" applyBorder="1" applyProtection="1"/>
    <xf numFmtId="0" fontId="0" fillId="0" borderId="3" xfId="0" applyFill="1" applyBorder="1" applyProtection="1"/>
    <xf numFmtId="10" fontId="3" fillId="0" borderId="8" xfId="112" applyNumberFormat="1" applyFont="1" applyFill="1" applyBorder="1" applyAlignment="1" applyProtection="1">
      <alignment horizontal="center"/>
    </xf>
    <xf numFmtId="14" fontId="0" fillId="0" borderId="0" xfId="0" applyNumberFormat="1" applyBorder="1"/>
    <xf numFmtId="14" fontId="0" fillId="0" borderId="0" xfId="0" applyNumberFormat="1" applyFill="1"/>
    <xf numFmtId="14" fontId="20" fillId="0" borderId="0" xfId="0" applyNumberFormat="1" applyFont="1" applyFill="1"/>
    <xf numFmtId="0" fontId="32" fillId="0" borderId="0" xfId="0" applyFont="1"/>
    <xf numFmtId="14" fontId="32" fillId="0" borderId="0" xfId="0" applyNumberFormat="1" applyFont="1"/>
    <xf numFmtId="0" fontId="0" fillId="35" borderId="2" xfId="0" applyFill="1" applyBorder="1"/>
    <xf numFmtId="0" fontId="0" fillId="35" borderId="0" xfId="0" applyFill="1" applyBorder="1" applyProtection="1">
      <protection locked="0"/>
    </xf>
    <xf numFmtId="3" fontId="0" fillId="0" borderId="4" xfId="0" applyNumberFormat="1" applyFill="1" applyBorder="1" applyAlignment="1" applyProtection="1">
      <alignment horizontal="center"/>
    </xf>
    <xf numFmtId="14" fontId="20" fillId="43" borderId="0" xfId="0" applyNumberFormat="1" applyFont="1" applyFill="1"/>
    <xf numFmtId="4" fontId="20" fillId="0" borderId="6" xfId="0" applyNumberFormat="1" applyFont="1" applyFill="1" applyBorder="1" applyAlignment="1" applyProtection="1">
      <alignment horizontal="center"/>
    </xf>
    <xf numFmtId="4" fontId="20" fillId="0" borderId="0" xfId="0" applyNumberFormat="1" applyFont="1" applyFill="1" applyBorder="1" applyAlignment="1" applyProtection="1">
      <alignment horizontal="center"/>
    </xf>
    <xf numFmtId="4" fontId="20" fillId="0" borderId="1" xfId="0" applyNumberFormat="1" applyFont="1" applyFill="1" applyBorder="1" applyAlignment="1" applyProtection="1">
      <alignment horizontal="center"/>
    </xf>
    <xf numFmtId="0" fontId="0" fillId="35" borderId="0" xfId="0" applyFill="1" applyAlignment="1" applyProtection="1">
      <alignment horizontal="left"/>
    </xf>
    <xf numFmtId="0" fontId="20" fillId="35" borderId="0" xfId="0" applyFont="1" applyFill="1" applyAlignment="1" applyProtection="1">
      <alignment horizontal="left"/>
    </xf>
    <xf numFmtId="0" fontId="0" fillId="35" borderId="0" xfId="0" applyFill="1" applyAlignment="1">
      <alignment horizontal="center" vertical="top"/>
    </xf>
    <xf numFmtId="0" fontId="23" fillId="35" borderId="0" xfId="0" applyFont="1" applyFill="1" applyAlignment="1">
      <alignment vertical="top"/>
    </xf>
    <xf numFmtId="0" fontId="33" fillId="35" borderId="0" xfId="0" applyFont="1" applyFill="1" applyAlignment="1">
      <alignment vertical="top"/>
    </xf>
    <xf numFmtId="0" fontId="0" fillId="35" borderId="0" xfId="0" applyFill="1" applyAlignment="1">
      <alignment vertical="top"/>
    </xf>
    <xf numFmtId="0" fontId="14" fillId="35" borderId="0" xfId="89" applyFill="1" applyAlignment="1">
      <alignment vertical="top"/>
    </xf>
    <xf numFmtId="0" fontId="0" fillId="0" borderId="0" xfId="0" applyAlignment="1">
      <alignment horizontal="center" vertical="top"/>
    </xf>
    <xf numFmtId="0" fontId="0" fillId="35" borderId="0" xfId="0" applyFill="1" applyAlignment="1">
      <alignment wrapText="1"/>
    </xf>
    <xf numFmtId="0" fontId="0" fillId="0" borderId="0" xfId="0" applyAlignment="1"/>
    <xf numFmtId="0" fontId="20" fillId="35" borderId="0" xfId="0" applyFont="1" applyFill="1" applyAlignment="1">
      <alignment horizontal="left"/>
    </xf>
    <xf numFmtId="0" fontId="34" fillId="35" borderId="0" xfId="0" applyFont="1" applyFill="1" applyAlignment="1">
      <alignment horizontal="left" vertical="top"/>
    </xf>
    <xf numFmtId="0" fontId="0" fillId="35" borderId="0" xfId="0" applyFill="1" applyAlignment="1">
      <alignment horizontal="left"/>
    </xf>
    <xf numFmtId="0" fontId="0" fillId="0" borderId="7" xfId="0" applyFill="1" applyBorder="1" applyAlignment="1" applyProtection="1">
      <alignment horizontal="center"/>
    </xf>
    <xf numFmtId="0" fontId="20" fillId="0" borderId="7" xfId="0" applyFont="1" applyFill="1" applyBorder="1" applyAlignment="1" applyProtection="1">
      <alignment horizontal="center"/>
    </xf>
    <xf numFmtId="0" fontId="0" fillId="0" borderId="8" xfId="0" applyFill="1" applyBorder="1" applyAlignment="1" applyProtection="1">
      <alignment horizontal="center"/>
    </xf>
    <xf numFmtId="0" fontId="20" fillId="0" borderId="5" xfId="0" applyFont="1" applyFill="1" applyBorder="1" applyAlignment="1" applyProtection="1">
      <alignment horizontal="center" vertical="center" wrapText="1"/>
    </xf>
    <xf numFmtId="0" fontId="20" fillId="0" borderId="9" xfId="0" applyFont="1" applyFill="1" applyBorder="1" applyAlignment="1" applyProtection="1">
      <alignment vertical="center"/>
    </xf>
    <xf numFmtId="3" fontId="20" fillId="0" borderId="6" xfId="0" applyNumberFormat="1" applyFont="1" applyFill="1" applyBorder="1" applyAlignment="1" applyProtection="1">
      <alignment horizontal="center"/>
    </xf>
    <xf numFmtId="10" fontId="20" fillId="0" borderId="1" xfId="112" applyNumberFormat="1" applyFont="1" applyFill="1" applyBorder="1" applyAlignment="1" applyProtection="1">
      <alignment horizontal="center"/>
    </xf>
    <xf numFmtId="0" fontId="20" fillId="0" borderId="27" xfId="0" applyFont="1" applyFill="1" applyBorder="1" applyAlignment="1" applyProtection="1">
      <alignment horizontal="center" vertical="center" wrapText="1"/>
    </xf>
    <xf numFmtId="0" fontId="20" fillId="0" borderId="28" xfId="0" applyFont="1" applyFill="1" applyBorder="1" applyAlignment="1" applyProtection="1">
      <alignment horizontal="center" vertical="center" wrapText="1"/>
    </xf>
    <xf numFmtId="0" fontId="20" fillId="35" borderId="0" xfId="0" applyFont="1" applyFill="1" applyAlignment="1" applyProtection="1">
      <alignment vertical="center"/>
    </xf>
    <xf numFmtId="0" fontId="20" fillId="0" borderId="27" xfId="0"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xf>
    <xf numFmtId="3" fontId="20" fillId="0" borderId="9"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9" xfId="0" applyFont="1" applyFill="1" applyBorder="1" applyAlignment="1">
      <alignment vertical="center" wrapText="1"/>
    </xf>
    <xf numFmtId="0" fontId="20" fillId="0" borderId="9" xfId="0" applyFont="1" applyFill="1" applyBorder="1" applyAlignment="1">
      <alignment vertical="center"/>
    </xf>
    <xf numFmtId="0" fontId="20" fillId="0" borderId="28" xfId="0" applyFont="1" applyFill="1" applyBorder="1" applyAlignment="1">
      <alignment vertical="center" wrapText="1"/>
    </xf>
    <xf numFmtId="0" fontId="23" fillId="0" borderId="24" xfId="0" applyFont="1" applyFill="1" applyBorder="1" applyProtection="1">
      <protection locked="0"/>
    </xf>
    <xf numFmtId="0" fontId="0" fillId="0" borderId="13" xfId="0" applyFill="1" applyBorder="1" applyProtection="1">
      <protection locked="0"/>
    </xf>
    <xf numFmtId="0" fontId="0" fillId="0" borderId="1" xfId="0" applyFill="1" applyBorder="1" applyProtection="1">
      <protection locked="0"/>
    </xf>
    <xf numFmtId="0" fontId="0" fillId="0" borderId="3" xfId="0" applyFill="1" applyBorder="1" applyProtection="1">
      <protection locked="0"/>
    </xf>
    <xf numFmtId="0" fontId="23" fillId="35" borderId="0" xfId="0" applyFont="1" applyFill="1" applyAlignment="1" applyProtection="1">
      <alignment horizontal="left"/>
    </xf>
    <xf numFmtId="0" fontId="23" fillId="0" borderId="0" xfId="0" applyFont="1" applyFill="1" applyAlignment="1" applyProtection="1">
      <alignment horizontal="center"/>
    </xf>
    <xf numFmtId="0" fontId="24" fillId="0" borderId="0" xfId="0" applyFont="1" applyAlignment="1" applyProtection="1"/>
    <xf numFmtId="0" fontId="23" fillId="0" borderId="0" xfId="0" applyFont="1" applyAlignment="1" applyProtection="1"/>
    <xf numFmtId="0" fontId="22" fillId="35" borderId="0" xfId="0" applyFont="1" applyFill="1" applyAlignment="1" applyProtection="1">
      <alignment horizontal="center"/>
    </xf>
    <xf numFmtId="0" fontId="22" fillId="0" borderId="0" xfId="0" applyFont="1" applyFill="1" applyAlignment="1" applyProtection="1">
      <alignment horizontal="center"/>
    </xf>
    <xf numFmtId="0" fontId="22" fillId="0" borderId="0" xfId="0" applyFont="1" applyAlignment="1" applyProtection="1">
      <alignment horizontal="center"/>
    </xf>
    <xf numFmtId="0" fontId="0" fillId="0" borderId="5" xfId="0" applyFill="1" applyBorder="1" applyProtection="1"/>
    <xf numFmtId="0" fontId="20" fillId="35" borderId="0" xfId="0" applyFont="1" applyFill="1" applyAlignment="1" applyProtection="1">
      <alignment horizontal="right" wrapText="1"/>
    </xf>
    <xf numFmtId="0" fontId="0" fillId="0" borderId="0" xfId="0" applyFill="1" applyProtection="1"/>
    <xf numFmtId="0" fontId="0" fillId="0" borderId="0" xfId="0" applyAlignment="1" applyProtection="1">
      <alignment horizontal="center"/>
    </xf>
    <xf numFmtId="0" fontId="20" fillId="0" borderId="0" xfId="0" applyFont="1" applyProtection="1"/>
    <xf numFmtId="0" fontId="0" fillId="0" borderId="13" xfId="0" applyBorder="1" applyAlignment="1" applyProtection="1">
      <alignment horizontal="center"/>
    </xf>
    <xf numFmtId="0" fontId="0" fillId="0" borderId="11" xfId="0" applyBorder="1" applyProtection="1"/>
    <xf numFmtId="0" fontId="0" fillId="35" borderId="13" xfId="0" applyFill="1" applyBorder="1" applyProtection="1"/>
    <xf numFmtId="0" fontId="0" fillId="0" borderId="1" xfId="0" applyBorder="1" applyAlignment="1" applyProtection="1">
      <alignment horizontal="center"/>
    </xf>
    <xf numFmtId="0" fontId="0" fillId="0" borderId="11" xfId="0" applyFill="1" applyBorder="1" applyProtection="1"/>
    <xf numFmtId="0" fontId="0" fillId="0" borderId="1" xfId="0" applyFill="1" applyBorder="1" applyAlignment="1" applyProtection="1">
      <alignment horizontal="center"/>
    </xf>
    <xf numFmtId="0" fontId="0" fillId="0" borderId="3" xfId="0" applyBorder="1" applyAlignment="1" applyProtection="1">
      <alignment horizontal="center"/>
    </xf>
    <xf numFmtId="0" fontId="20" fillId="0" borderId="10"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xf>
    <xf numFmtId="0" fontId="0" fillId="0" borderId="0" xfId="0" applyFill="1" applyBorder="1" applyAlignment="1" applyProtection="1">
      <alignment horizontal="center"/>
    </xf>
    <xf numFmtId="0" fontId="0" fillId="35" borderId="0" xfId="0" applyFill="1" applyAlignment="1">
      <alignment horizontal="left" wrapText="1"/>
    </xf>
    <xf numFmtId="0" fontId="0" fillId="35" borderId="0" xfId="0" applyFill="1" applyAlignment="1">
      <alignment horizontal="left"/>
    </xf>
    <xf numFmtId="0" fontId="20" fillId="35" borderId="2" xfId="0" applyFont="1" applyFill="1" applyBorder="1" applyAlignment="1" applyProtection="1">
      <alignment horizontal="center"/>
    </xf>
    <xf numFmtId="0" fontId="20" fillId="35" borderId="0" xfId="0" applyFont="1" applyFill="1" applyAlignment="1" applyProtection="1">
      <alignment horizontal="center"/>
    </xf>
    <xf numFmtId="0" fontId="20" fillId="35" borderId="0" xfId="0" applyFont="1" applyFill="1" applyAlignment="1">
      <alignment horizontal="center" vertical="top"/>
    </xf>
    <xf numFmtId="0" fontId="20" fillId="35" borderId="0" xfId="0" applyFont="1" applyFill="1" applyAlignment="1">
      <alignment horizontal="center"/>
    </xf>
  </cellXfs>
  <cellStyles count="122">
    <cellStyle name="%" xfId="1" xr:uid="{00000000-0005-0000-0000-000000000000}"/>
    <cellStyle name="% 2" xfId="2" xr:uid="{00000000-0005-0000-0000-000001000000}"/>
    <cellStyle name="% 2 2" xfId="3" xr:uid="{00000000-0005-0000-0000-000002000000}"/>
    <cellStyle name="% 3" xfId="4" xr:uid="{00000000-0005-0000-0000-000003000000}"/>
    <cellStyle name="20% - Accent1" xfId="5" builtinId="30" customBuiltin="1"/>
    <cellStyle name="20% - Accent1 2" xfId="6" xr:uid="{00000000-0005-0000-0000-000005000000}"/>
    <cellStyle name="20% - Accent1 3" xfId="7" xr:uid="{00000000-0005-0000-0000-000006000000}"/>
    <cellStyle name="20% - Accent1 4" xfId="8" xr:uid="{00000000-0005-0000-0000-000007000000}"/>
    <cellStyle name="20% - Accent2" xfId="9" builtinId="34" customBuiltin="1"/>
    <cellStyle name="20% - Accent2 2" xfId="10" xr:uid="{00000000-0005-0000-0000-000009000000}"/>
    <cellStyle name="20% - Accent2 3" xfId="11" xr:uid="{00000000-0005-0000-0000-00000A000000}"/>
    <cellStyle name="20% - Accent2 4" xfId="12" xr:uid="{00000000-0005-0000-0000-00000B000000}"/>
    <cellStyle name="20% - Accent3" xfId="13" builtinId="38" customBuiltin="1"/>
    <cellStyle name="20% - Accent3 2" xfId="14" xr:uid="{00000000-0005-0000-0000-00000D000000}"/>
    <cellStyle name="20% - Accent3 3" xfId="15" xr:uid="{00000000-0005-0000-0000-00000E000000}"/>
    <cellStyle name="20% - Accent3 4" xfId="16" xr:uid="{00000000-0005-0000-0000-00000F000000}"/>
    <cellStyle name="20% - Accent4" xfId="17" builtinId="42" customBuiltin="1"/>
    <cellStyle name="20% - Accent4 2" xfId="18" xr:uid="{00000000-0005-0000-0000-000011000000}"/>
    <cellStyle name="20% - Accent4 3" xfId="19" xr:uid="{00000000-0005-0000-0000-000012000000}"/>
    <cellStyle name="20% - Accent4 4" xfId="20" xr:uid="{00000000-0005-0000-0000-000013000000}"/>
    <cellStyle name="20% - Accent5" xfId="21" builtinId="46" customBuiltin="1"/>
    <cellStyle name="20% - Accent5 2" xfId="22" xr:uid="{00000000-0005-0000-0000-000015000000}"/>
    <cellStyle name="20% - Accent5 3" xfId="23" xr:uid="{00000000-0005-0000-0000-000016000000}"/>
    <cellStyle name="20% - Accent5 4" xfId="24" xr:uid="{00000000-0005-0000-0000-000017000000}"/>
    <cellStyle name="20% - Accent6" xfId="25" builtinId="50" customBuiltin="1"/>
    <cellStyle name="20% - Accent6 2" xfId="26" xr:uid="{00000000-0005-0000-0000-000019000000}"/>
    <cellStyle name="20% - Accent6 3" xfId="27" xr:uid="{00000000-0005-0000-0000-00001A000000}"/>
    <cellStyle name="20% - Accent6 4" xfId="28" xr:uid="{00000000-0005-0000-0000-00001B000000}"/>
    <cellStyle name="40% - Accent1" xfId="29" builtinId="31" customBuiltin="1"/>
    <cellStyle name="40% - Accent1 2" xfId="30" xr:uid="{00000000-0005-0000-0000-00001D000000}"/>
    <cellStyle name="40% - Accent1 3" xfId="31" xr:uid="{00000000-0005-0000-0000-00001E000000}"/>
    <cellStyle name="40% - Accent1 4" xfId="32" xr:uid="{00000000-0005-0000-0000-00001F000000}"/>
    <cellStyle name="40% - Accent2" xfId="33" builtinId="35" customBuiltin="1"/>
    <cellStyle name="40% - Accent2 2" xfId="34" xr:uid="{00000000-0005-0000-0000-000021000000}"/>
    <cellStyle name="40% - Accent2 3" xfId="35" xr:uid="{00000000-0005-0000-0000-000022000000}"/>
    <cellStyle name="40% - Accent2 4" xfId="36" xr:uid="{00000000-0005-0000-0000-000023000000}"/>
    <cellStyle name="40% - Accent3" xfId="37" builtinId="39" customBuiltin="1"/>
    <cellStyle name="40% - Accent3 2" xfId="38" xr:uid="{00000000-0005-0000-0000-000025000000}"/>
    <cellStyle name="40% - Accent3 3" xfId="39" xr:uid="{00000000-0005-0000-0000-000026000000}"/>
    <cellStyle name="40% - Accent3 4" xfId="40" xr:uid="{00000000-0005-0000-0000-000027000000}"/>
    <cellStyle name="40% - Accent4" xfId="41" builtinId="43" customBuiltin="1"/>
    <cellStyle name="40% - Accent4 2" xfId="42" xr:uid="{00000000-0005-0000-0000-000029000000}"/>
    <cellStyle name="40% - Accent4 3" xfId="43" xr:uid="{00000000-0005-0000-0000-00002A000000}"/>
    <cellStyle name="40% - Accent4 4" xfId="44" xr:uid="{00000000-0005-0000-0000-00002B000000}"/>
    <cellStyle name="40% - Accent5" xfId="45" builtinId="47" customBuiltin="1"/>
    <cellStyle name="40% - Accent5 2" xfId="46" xr:uid="{00000000-0005-0000-0000-00002D000000}"/>
    <cellStyle name="40% - Accent5 3" xfId="47" xr:uid="{00000000-0005-0000-0000-00002E000000}"/>
    <cellStyle name="40% - Accent5 4" xfId="48" xr:uid="{00000000-0005-0000-0000-00002F000000}"/>
    <cellStyle name="40% - Accent6" xfId="49" builtinId="51" customBuiltin="1"/>
    <cellStyle name="40% - Accent6 2" xfId="50" xr:uid="{00000000-0005-0000-0000-000031000000}"/>
    <cellStyle name="40% - Accent6 3" xfId="51" xr:uid="{00000000-0005-0000-0000-000032000000}"/>
    <cellStyle name="40% - Accent6 4" xfId="52" xr:uid="{00000000-0005-0000-0000-000033000000}"/>
    <cellStyle name="60% - Accent1" xfId="53" builtinId="32" customBuiltin="1"/>
    <cellStyle name="60% - Accent2" xfId="54" builtinId="36" customBuiltin="1"/>
    <cellStyle name="60% - Accent3" xfId="55" builtinId="40" customBuiltin="1"/>
    <cellStyle name="60% - Accent4" xfId="56" builtinId="44" customBuiltin="1"/>
    <cellStyle name="60% - Accent5" xfId="57" builtinId="48" customBuiltin="1"/>
    <cellStyle name="60% - Accent6" xfId="58" builtinId="52" customBuiltin="1"/>
    <cellStyle name="Accent1" xfId="59" builtinId="29" customBuiltin="1"/>
    <cellStyle name="Accent2" xfId="60" builtinId="33" customBuiltin="1"/>
    <cellStyle name="Accent3" xfId="61" builtinId="37" customBuiltin="1"/>
    <cellStyle name="Accent4" xfId="62" builtinId="41" customBuiltin="1"/>
    <cellStyle name="Accent5" xfId="63" builtinId="45" customBuiltin="1"/>
    <cellStyle name="Accent6" xfId="64" builtinId="49" customBuiltin="1"/>
    <cellStyle name="Bad" xfId="65" builtinId="27" customBuiltin="1"/>
    <cellStyle name="Calculation" xfId="66" builtinId="22" customBuiltin="1"/>
    <cellStyle name="Check Cell" xfId="67" builtinId="23" customBuiltin="1"/>
    <cellStyle name="Comma" xfId="68" builtinId="3"/>
    <cellStyle name="Comma 2" xfId="69" xr:uid="{00000000-0005-0000-0000-000044000000}"/>
    <cellStyle name="Comma 2 2" xfId="70" xr:uid="{00000000-0005-0000-0000-000045000000}"/>
    <cellStyle name="Comma 2 2 2" xfId="71" xr:uid="{00000000-0005-0000-0000-000046000000}"/>
    <cellStyle name="Comma 2 2 3" xfId="72" xr:uid="{00000000-0005-0000-0000-000047000000}"/>
    <cellStyle name="Comma 2 3" xfId="73" xr:uid="{00000000-0005-0000-0000-000048000000}"/>
    <cellStyle name="Comma 3" xfId="74" xr:uid="{00000000-0005-0000-0000-000049000000}"/>
    <cellStyle name="Comma 3 2" xfId="75" xr:uid="{00000000-0005-0000-0000-00004A000000}"/>
    <cellStyle name="Comma 3 2 2" xfId="76" xr:uid="{00000000-0005-0000-0000-00004B000000}"/>
    <cellStyle name="Comma 3 2 3" xfId="77" xr:uid="{00000000-0005-0000-0000-00004C000000}"/>
    <cellStyle name="Comma 3 3" xfId="78" xr:uid="{00000000-0005-0000-0000-00004D000000}"/>
    <cellStyle name="Comma 3 4" xfId="79" xr:uid="{00000000-0005-0000-0000-00004E000000}"/>
    <cellStyle name="Comma 3 5" xfId="80" xr:uid="{00000000-0005-0000-0000-00004F000000}"/>
    <cellStyle name="Comma 4" xfId="81" xr:uid="{00000000-0005-0000-0000-000050000000}"/>
    <cellStyle name="Currency 2" xfId="82" xr:uid="{00000000-0005-0000-0000-000051000000}"/>
    <cellStyle name="Explanatory Text" xfId="83" builtinId="53" customBuiltin="1"/>
    <cellStyle name="Good" xfId="84" builtinId="26" customBuiltin="1"/>
    <cellStyle name="Heading 1" xfId="85" builtinId="16" customBuiltin="1"/>
    <cellStyle name="Heading 2" xfId="86" builtinId="17" customBuiltin="1"/>
    <cellStyle name="Heading 3" xfId="87" builtinId="18" customBuiltin="1"/>
    <cellStyle name="Heading 4" xfId="88" builtinId="19" customBuiltin="1"/>
    <cellStyle name="Hyperlink" xfId="89" builtinId="8"/>
    <cellStyle name="Input" xfId="90" builtinId="20" customBuiltin="1"/>
    <cellStyle name="Linked Cell" xfId="91" builtinId="24" customBuiltin="1"/>
    <cellStyle name="Neutral" xfId="92" builtinId="28" customBuiltin="1"/>
    <cellStyle name="Normal" xfId="0" builtinId="0"/>
    <cellStyle name="Normal 2" xfId="93" xr:uid="{00000000-0005-0000-0000-00005D000000}"/>
    <cellStyle name="Normal 2 2" xfId="94" xr:uid="{00000000-0005-0000-0000-00005E000000}"/>
    <cellStyle name="Normal 2 2 2" xfId="95" xr:uid="{00000000-0005-0000-0000-00005F000000}"/>
    <cellStyle name="Normal 2 2 3" xfId="96" xr:uid="{00000000-0005-0000-0000-000060000000}"/>
    <cellStyle name="Normal 2 3" xfId="97" xr:uid="{00000000-0005-0000-0000-000061000000}"/>
    <cellStyle name="Normal 2 4" xfId="98" xr:uid="{00000000-0005-0000-0000-000062000000}"/>
    <cellStyle name="Normal 2 5" xfId="99" xr:uid="{00000000-0005-0000-0000-000063000000}"/>
    <cellStyle name="Normal 3" xfId="100" xr:uid="{00000000-0005-0000-0000-000064000000}"/>
    <cellStyle name="Normal 3 2" xfId="101" xr:uid="{00000000-0005-0000-0000-000065000000}"/>
    <cellStyle name="Normal 3 3" xfId="102" xr:uid="{00000000-0005-0000-0000-000066000000}"/>
    <cellStyle name="Normal 4" xfId="103" xr:uid="{00000000-0005-0000-0000-000067000000}"/>
    <cellStyle name="Normal 4 2" xfId="104" xr:uid="{00000000-0005-0000-0000-000068000000}"/>
    <cellStyle name="Normal 5" xfId="105" xr:uid="{00000000-0005-0000-0000-000069000000}"/>
    <cellStyle name="Normal 6" xfId="106" xr:uid="{00000000-0005-0000-0000-00006A000000}"/>
    <cellStyle name="Note" xfId="107" builtinId="10" customBuiltin="1"/>
    <cellStyle name="Note 2" xfId="108" xr:uid="{00000000-0005-0000-0000-00006C000000}"/>
    <cellStyle name="Note 3" xfId="109" xr:uid="{00000000-0005-0000-0000-00006D000000}"/>
    <cellStyle name="Note 4" xfId="110" xr:uid="{00000000-0005-0000-0000-00006E000000}"/>
    <cellStyle name="Output" xfId="111" builtinId="21" customBuiltin="1"/>
    <cellStyle name="Per cent" xfId="112" builtinId="5"/>
    <cellStyle name="Percent 2" xfId="113" xr:uid="{00000000-0005-0000-0000-000071000000}"/>
    <cellStyle name="Percent 2 2" xfId="114" xr:uid="{00000000-0005-0000-0000-000072000000}"/>
    <cellStyle name="Percent 2 3" xfId="115" xr:uid="{00000000-0005-0000-0000-000073000000}"/>
    <cellStyle name="Percent 2 4" xfId="116" xr:uid="{00000000-0005-0000-0000-000074000000}"/>
    <cellStyle name="Percent 2 5" xfId="117" xr:uid="{00000000-0005-0000-0000-000075000000}"/>
    <cellStyle name="Percent 3" xfId="118" xr:uid="{00000000-0005-0000-0000-000076000000}"/>
    <cellStyle name="Title" xfId="119" builtinId="15" customBuiltin="1"/>
    <cellStyle name="Total" xfId="120" builtinId="25" customBuiltin="1"/>
    <cellStyle name="Warning Text" xfId="121" builtinId="11" customBuiltin="1"/>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27525130787"/>
          <c:y val="2.0834767438172364E-2"/>
          <c:w val="0.79180741197385918"/>
          <c:h val="0.45379179430247457"/>
        </c:manualLayout>
      </c:layout>
      <c:barChart>
        <c:barDir val="col"/>
        <c:grouping val="clustered"/>
        <c:varyColors val="0"/>
        <c:ser>
          <c:idx val="4"/>
          <c:order val="0"/>
          <c:tx>
            <c:strRef>
              <c:f>Graphs!$H$53</c:f>
              <c:strCache>
                <c:ptCount val="1"/>
                <c:pt idx="0">
                  <c:v>Admin per pupil (£)</c:v>
                </c:pt>
              </c:strCache>
            </c:strRef>
          </c:tx>
          <c:spPr>
            <a:solidFill>
              <a:schemeClr val="accent4">
                <a:lumMod val="60000"/>
                <a:lumOff val="40000"/>
              </a:schemeClr>
            </a:solidFill>
          </c:spPr>
          <c:invertIfNegative val="0"/>
          <c:dPt>
            <c:idx val="4"/>
            <c:invertIfNegative val="0"/>
            <c:bubble3D val="0"/>
            <c:spPr>
              <a:solidFill>
                <a:schemeClr val="accent5">
                  <a:lumMod val="60000"/>
                  <a:lumOff val="40000"/>
                </a:schemeClr>
              </a:solidFill>
            </c:spPr>
            <c:extLst>
              <c:ext xmlns:c16="http://schemas.microsoft.com/office/drawing/2014/chart" uri="{C3380CC4-5D6E-409C-BE32-E72D297353CC}">
                <c16:uniqueId val="{00000000-3973-46B6-8113-DBBA867064E7}"/>
              </c:ext>
            </c:extLst>
          </c:dPt>
          <c:cat>
            <c:strRef>
              <c:f>Graphs!$E$54:$F$63</c:f>
              <c:strCache>
                <c:ptCount val="10"/>
                <c:pt idx="9">
                  <c:v>Average for Derbyshire  schools</c:v>
                </c:pt>
              </c:strCache>
            </c:strRef>
          </c:cat>
          <c:val>
            <c:numRef>
              <c:f>Graphs!$H$54:$H$63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3973-46B6-8113-DBBA867064E7}"/>
            </c:ext>
          </c:extLst>
        </c:ser>
        <c:dLbls>
          <c:showLegendKey val="0"/>
          <c:showVal val="0"/>
          <c:showCatName val="0"/>
          <c:showSerName val="0"/>
          <c:showPercent val="0"/>
          <c:showBubbleSize val="0"/>
        </c:dLbls>
        <c:gapWidth val="150"/>
        <c:overlap val="23"/>
        <c:axId val="404051672"/>
        <c:axId val="1"/>
      </c:barChart>
      <c:catAx>
        <c:axId val="40405167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436929725421333"/>
              <c:y val="0.94244320982719798"/>
            </c:manualLayout>
          </c:layout>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00" b="1" i="0" u="none" strike="noStrike" baseline="0">
                    <a:solidFill>
                      <a:srgbClr val="000000"/>
                    </a:solidFill>
                    <a:latin typeface="Calibri"/>
                    <a:ea typeface="Calibri"/>
                    <a:cs typeface="Calibri"/>
                  </a:defRPr>
                </a:pPr>
                <a:r>
                  <a:rPr lang="en-GB"/>
                  <a:t>Cost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051672"/>
        <c:crosses val="autoZero"/>
        <c:crossBetween val="between"/>
      </c:valAx>
      <c:spPr>
        <a:solidFill>
          <a:sysClr val="window" lastClr="FFFFFF"/>
        </a:solidFill>
        <a:ln w="25400">
          <a:noFill/>
        </a:ln>
      </c:spPr>
    </c:plotArea>
    <c:plotVisOnly val="1"/>
    <c:dispBlanksAs val="gap"/>
    <c:showDLblsOverMax val="0"/>
  </c:chart>
  <c:spPr>
    <a:solidFill>
      <a:sysClr val="window" lastClr="FFFFFF"/>
    </a:solidFill>
    <a:ln w="3175">
      <a:solidFill>
        <a:schemeClr val="tx1"/>
      </a:solidFill>
      <a:prstDash val="solid"/>
    </a:ln>
  </c:spPr>
  <c:txPr>
    <a:bodyPr/>
    <a:lstStyle/>
    <a:p>
      <a:pPr>
        <a:defRPr sz="1000" b="0" i="0" u="none" strike="noStrike" baseline="0">
          <a:solidFill>
            <a:srgbClr val="CCFFFF"/>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27525130787"/>
          <c:y val="2.0834767438172364E-2"/>
          <c:w val="0.8202771628635388"/>
          <c:h val="0.55700667492705547"/>
        </c:manualLayout>
      </c:layout>
      <c:barChart>
        <c:barDir val="col"/>
        <c:grouping val="clustered"/>
        <c:varyColors val="0"/>
        <c:ser>
          <c:idx val="4"/>
          <c:order val="0"/>
          <c:tx>
            <c:strRef>
              <c:f>'Graphs %'!$J$53</c:f>
              <c:strCache>
                <c:ptCount val="1"/>
                <c:pt idx="0">
                  <c:v>%</c:v>
                </c:pt>
              </c:strCache>
            </c:strRef>
          </c:tx>
          <c:spPr>
            <a:solidFill>
              <a:schemeClr val="accent4">
                <a:lumMod val="60000"/>
                <a:lumOff val="40000"/>
              </a:schemeClr>
            </a:solidFill>
          </c:spPr>
          <c:invertIfNegative val="0"/>
          <c:dPt>
            <c:idx val="4"/>
            <c:invertIfNegative val="0"/>
            <c:bubble3D val="0"/>
            <c:spPr>
              <a:solidFill>
                <a:schemeClr val="accent5">
                  <a:lumMod val="60000"/>
                  <a:lumOff val="40000"/>
                </a:schemeClr>
              </a:solidFill>
            </c:spPr>
            <c:extLst>
              <c:ext xmlns:c16="http://schemas.microsoft.com/office/drawing/2014/chart" uri="{C3380CC4-5D6E-409C-BE32-E72D297353CC}">
                <c16:uniqueId val="{00000000-24B2-4493-9A86-D2C073A5BB04}"/>
              </c:ext>
            </c:extLst>
          </c:dPt>
          <c:cat>
            <c:strRef>
              <c:f>'Graphs %'!$F$54:$F$63</c:f>
              <c:strCache>
                <c:ptCount val="10"/>
                <c:pt idx="9">
                  <c:v>Average for Derbyshire  schools</c:v>
                </c:pt>
              </c:strCache>
            </c:strRef>
          </c:cat>
          <c:val>
            <c:numRef>
              <c:f>'Graphs %'!$J$54:$J$63</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24B2-4493-9A86-D2C073A5BB04}"/>
            </c:ext>
          </c:extLst>
        </c:ser>
        <c:dLbls>
          <c:showLegendKey val="0"/>
          <c:showVal val="0"/>
          <c:showCatName val="0"/>
          <c:showSerName val="0"/>
          <c:showPercent val="0"/>
          <c:showBubbleSize val="0"/>
        </c:dLbls>
        <c:gapWidth val="150"/>
        <c:overlap val="23"/>
        <c:axId val="404047736"/>
        <c:axId val="1"/>
      </c:barChart>
      <c:catAx>
        <c:axId val="40404773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4369292821448164"/>
              <c:y val="0.9424432402223486"/>
            </c:manualLayout>
          </c:layout>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00" b="1" i="0" u="none" strike="noStrike" baseline="0">
                    <a:solidFill>
                      <a:srgbClr val="000000"/>
                    </a:solidFill>
                    <a:latin typeface="Calibri"/>
                    <a:ea typeface="Calibri"/>
                    <a:cs typeface="Calibri"/>
                  </a:defRPr>
                </a:pPr>
                <a:r>
                  <a:rPr lang="en-GB"/>
                  <a:t>% of Total Expenditure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047736"/>
        <c:crosses val="autoZero"/>
        <c:crossBetween val="between"/>
      </c:valAx>
      <c:spPr>
        <a:solidFill>
          <a:sysClr val="window" lastClr="FFFFFF"/>
        </a:solidFill>
        <a:ln w="25400">
          <a:noFill/>
        </a:ln>
      </c:spPr>
    </c:plotArea>
    <c:plotVisOnly val="1"/>
    <c:dispBlanksAs val="gap"/>
    <c:showDLblsOverMax val="0"/>
  </c:chart>
  <c:spPr>
    <a:solidFill>
      <a:sysClr val="window" lastClr="FFFFFF"/>
    </a:solidFill>
    <a:ln w="3175">
      <a:solidFill>
        <a:schemeClr val="tx1"/>
      </a:solidFill>
      <a:prstDash val="solid"/>
    </a:ln>
  </c:spPr>
  <c:txPr>
    <a:bodyPr/>
    <a:lstStyle/>
    <a:p>
      <a:pPr>
        <a:defRPr sz="1000" b="0" i="0" u="none" strike="noStrike" baseline="0">
          <a:solidFill>
            <a:srgbClr val="CCFFFF"/>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27525130787"/>
          <c:y val="2.0834767438172364E-2"/>
          <c:w val="0.80324846164193719"/>
          <c:h val="0.56709001773780776"/>
        </c:manualLayout>
      </c:layout>
      <c:barChart>
        <c:barDir val="col"/>
        <c:grouping val="clustered"/>
        <c:varyColors val="0"/>
        <c:ser>
          <c:idx val="4"/>
          <c:order val="0"/>
          <c:tx>
            <c:strRef>
              <c:f>'Graphs - select schools'!$H$9</c:f>
              <c:strCache>
                <c:ptCount val="1"/>
                <c:pt idx="0">
                  <c:v>Admin per pupil (£)</c:v>
                </c:pt>
              </c:strCache>
            </c:strRef>
          </c:tx>
          <c:spPr>
            <a:solidFill>
              <a:schemeClr val="accent4">
                <a:lumMod val="60000"/>
                <a:lumOff val="40000"/>
              </a:schemeClr>
            </a:solidFill>
          </c:spPr>
          <c:invertIfNegative val="0"/>
          <c:dPt>
            <c:idx val="0"/>
            <c:invertIfNegative val="0"/>
            <c:bubble3D val="0"/>
            <c:spPr>
              <a:solidFill>
                <a:schemeClr val="accent5">
                  <a:lumMod val="60000"/>
                  <a:lumOff val="40000"/>
                </a:schemeClr>
              </a:solidFill>
            </c:spPr>
            <c:extLst>
              <c:ext xmlns:c16="http://schemas.microsoft.com/office/drawing/2014/chart" uri="{C3380CC4-5D6E-409C-BE32-E72D297353CC}">
                <c16:uniqueId val="{00000000-9C41-4633-94CA-D16BF2581F25}"/>
              </c:ext>
            </c:extLst>
          </c:dPt>
          <c:cat>
            <c:multiLvlStrRef>
              <c:f>('Graphs - select schools'!$E$10:$F$10,'Graphs - select schools'!$E$13:$F$20)</c:f>
              <c:multiLvlStrCache>
                <c:ptCount val="9"/>
                <c:lvl>
                  <c:pt idx="1">
                    <c:v>Abercrombie Community Primary School</c:v>
                  </c:pt>
                  <c:pt idx="2">
                    <c:v>Ambergate Primary School</c:v>
                  </c:pt>
                  <c:pt idx="3">
                    <c:v>Anthony Bek Community Primary School</c:v>
                  </c:pt>
                  <c:pt idx="4">
                    <c:v>Arkwright Primary School</c:v>
                  </c:pt>
                  <c:pt idx="5">
                    <c:v>Ashbrook Infant and Nursery Community School</c:v>
                  </c:pt>
                  <c:pt idx="6">
                    <c:v>Ashover Primary School</c:v>
                  </c:pt>
                  <c:pt idx="7">
                    <c:v>Aston-on-Trent Primary School</c:v>
                  </c:pt>
                  <c:pt idx="8">
                    <c:v>Bamford Primary School</c:v>
                  </c:pt>
                </c:lvl>
                <c:lvl>
                  <c:pt idx="0">
                    <c:v>0</c:v>
                  </c:pt>
                  <c:pt idx="1">
                    <c:v>CIP2296</c:v>
                  </c:pt>
                  <c:pt idx="2">
                    <c:v>CIP2623</c:v>
                  </c:pt>
                  <c:pt idx="3">
                    <c:v>CIP2196</c:v>
                  </c:pt>
                  <c:pt idx="4">
                    <c:v>CIP2245</c:v>
                  </c:pt>
                  <c:pt idx="5">
                    <c:v>CIP2338</c:v>
                  </c:pt>
                  <c:pt idx="6">
                    <c:v>CIP2017</c:v>
                  </c:pt>
                  <c:pt idx="7">
                    <c:v>CIP2018</c:v>
                  </c:pt>
                  <c:pt idx="8">
                    <c:v>CIP2021</c:v>
                  </c:pt>
                </c:lvl>
              </c:multiLvlStrCache>
            </c:multiLvlStrRef>
          </c:cat>
          <c:val>
            <c:numRef>
              <c:f>('Graphs - select schools'!$H$10,'Graphs - select schools'!$H$13:$H$20)</c:f>
              <c:numCache>
                <c:formatCode>#,##0.00</c:formatCode>
                <c:ptCount val="9"/>
                <c:pt idx="0">
                  <c:v>0</c:v>
                </c:pt>
                <c:pt idx="1">
                  <c:v>326.82697861298288</c:v>
                </c:pt>
                <c:pt idx="2">
                  <c:v>325.90511627906972</c:v>
                </c:pt>
                <c:pt idx="3">
                  <c:v>252.8153838195737</c:v>
                </c:pt>
                <c:pt idx="4">
                  <c:v>415.76774549651265</c:v>
                </c:pt>
                <c:pt idx="5">
                  <c:v>313.08128384498991</c:v>
                </c:pt>
                <c:pt idx="6">
                  <c:v>199.10333333333338</c:v>
                </c:pt>
                <c:pt idx="7">
                  <c:v>246.52088082901565</c:v>
                </c:pt>
                <c:pt idx="8">
                  <c:v>307.42342105263162</c:v>
                </c:pt>
              </c:numCache>
            </c:numRef>
          </c:val>
          <c:extLst>
            <c:ext xmlns:c16="http://schemas.microsoft.com/office/drawing/2014/chart" uri="{C3380CC4-5D6E-409C-BE32-E72D297353CC}">
              <c16:uniqueId val="{00000001-9C41-4633-94CA-D16BF2581F25}"/>
            </c:ext>
          </c:extLst>
        </c:ser>
        <c:dLbls>
          <c:showLegendKey val="0"/>
          <c:showVal val="0"/>
          <c:showCatName val="0"/>
          <c:showSerName val="0"/>
          <c:showPercent val="0"/>
          <c:showBubbleSize val="0"/>
        </c:dLbls>
        <c:gapWidth val="150"/>
        <c:overlap val="23"/>
        <c:axId val="404053968"/>
        <c:axId val="1"/>
      </c:barChart>
      <c:catAx>
        <c:axId val="404053968"/>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chemeClr val="tx1"/>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GB"/>
                  <a:t>Cost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053968"/>
        <c:crosses val="autoZero"/>
        <c:crossBetween val="between"/>
      </c:valAx>
      <c:spPr>
        <a:solidFill>
          <a:sysClr val="window" lastClr="FFFFFF"/>
        </a:solidFill>
        <a:ln w="25400">
          <a:noFill/>
        </a:ln>
      </c:spPr>
    </c:plotArea>
    <c:plotVisOnly val="1"/>
    <c:dispBlanksAs val="gap"/>
    <c:showDLblsOverMax val="0"/>
  </c:chart>
  <c:spPr>
    <a:solidFill>
      <a:sysClr val="window" lastClr="FFFFFF"/>
    </a:solidFill>
    <a:ln w="3175">
      <a:solidFill>
        <a:schemeClr val="tx1"/>
      </a:solidFill>
      <a:prstDash val="solid"/>
    </a:ln>
  </c:spPr>
  <c:txPr>
    <a:bodyPr/>
    <a:lstStyle/>
    <a:p>
      <a:pPr>
        <a:defRPr sz="1000" b="0" i="0" u="none" strike="noStrike" baseline="0">
          <a:solidFill>
            <a:srgbClr val="CCFFFF"/>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GB"/>
              <a:t>Utility cost per pupil (£)</a:t>
            </a:r>
          </a:p>
        </c:rich>
      </c:tx>
      <c:overlay val="0"/>
    </c:title>
    <c:autoTitleDeleted val="0"/>
    <c:plotArea>
      <c:layout/>
      <c:barChart>
        <c:barDir val="col"/>
        <c:grouping val="stacked"/>
        <c:varyColors val="0"/>
        <c:ser>
          <c:idx val="0"/>
          <c:order val="0"/>
          <c:tx>
            <c:strRef>
              <c:f>'Benchmark Page'!$J$5</c:f>
              <c:strCache>
                <c:ptCount val="1"/>
                <c:pt idx="0">
                  <c:v>Electricity</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Page'!$J$6:$J$15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902-4926-91EB-D0A66568AFF2}"/>
            </c:ext>
          </c:extLst>
        </c:ser>
        <c:ser>
          <c:idx val="1"/>
          <c:order val="1"/>
          <c:tx>
            <c:strRef>
              <c:f>'Benchmark Page'!$K$5</c:f>
              <c:strCache>
                <c:ptCount val="1"/>
                <c:pt idx="0">
                  <c:v>Gas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Page'!$K$6:$K$15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6902-4926-91EB-D0A66568AFF2}"/>
            </c:ext>
          </c:extLst>
        </c:ser>
        <c:ser>
          <c:idx val="2"/>
          <c:order val="2"/>
          <c:tx>
            <c:strRef>
              <c:f>'Benchmark Page'!$L$5</c:f>
              <c:strCache>
                <c:ptCount val="1"/>
                <c:pt idx="0">
                  <c:v>Oil</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Page'!$L$6:$L$15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6902-4926-91EB-D0A66568AFF2}"/>
            </c:ext>
          </c:extLst>
        </c:ser>
        <c:ser>
          <c:idx val="3"/>
          <c:order val="3"/>
          <c:tx>
            <c:strRef>
              <c:f>'Benchmark Page'!$M$5</c:f>
              <c:strCache>
                <c:ptCount val="1"/>
                <c:pt idx="0">
                  <c:v>Solid Fuels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Page'!$M$6:$M$15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6902-4926-91EB-D0A66568AFF2}"/>
            </c:ext>
          </c:extLst>
        </c:ser>
        <c:ser>
          <c:idx val="4"/>
          <c:order val="4"/>
          <c:tx>
            <c:strRef>
              <c:f>'Benchmark Page'!$N$5</c:f>
              <c:strCache>
                <c:ptCount val="1"/>
                <c:pt idx="0">
                  <c:v>Water Charges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Page'!$N$6:$N$15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6902-4926-91EB-D0A66568AFF2}"/>
            </c:ext>
          </c:extLst>
        </c:ser>
        <c:dLbls>
          <c:showLegendKey val="0"/>
          <c:showVal val="0"/>
          <c:showCatName val="0"/>
          <c:showSerName val="0"/>
          <c:showPercent val="0"/>
          <c:showBubbleSize val="0"/>
        </c:dLbls>
        <c:gapWidth val="150"/>
        <c:overlap val="100"/>
        <c:axId val="404804024"/>
        <c:axId val="1"/>
      </c:barChart>
      <c:catAx>
        <c:axId val="404804024"/>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00" b="0" i="0" u="none" strike="noStrike" baseline="0">
                    <a:solidFill>
                      <a:srgbClr val="000000"/>
                    </a:solidFill>
                    <a:latin typeface="Calibri"/>
                    <a:ea typeface="Calibri"/>
                    <a:cs typeface="Calibri"/>
                  </a:defRPr>
                </a:pPr>
                <a:r>
                  <a:rPr lang="en-GB"/>
                  <a:t>Cost per pupil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804024"/>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spPr>
        <a:solidFill>
          <a:sysClr val="window" lastClr="FFFFFF"/>
        </a:solidFill>
        <a:ln w="25400">
          <a:noFill/>
        </a:ln>
      </c:spPr>
    </c:plotArea>
    <c:legend>
      <c:legendPos val="r"/>
      <c:layout>
        <c:manualLayout>
          <c:xMode val="edge"/>
          <c:yMode val="edge"/>
          <c:x val="0.90052689888959703"/>
          <c:y val="0.29572863808690575"/>
          <c:w val="9.7628383919373007E-2"/>
          <c:h val="0.17903776611256927"/>
        </c:manualLayout>
      </c:layout>
      <c:overlay val="0"/>
      <c:txPr>
        <a:bodyPr/>
        <a:lstStyle/>
        <a:p>
          <a:pPr>
            <a:defRPr sz="10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ysClr val="window" lastClr="FFFFFF"/>
    </a:solidFill>
    <a:ln w="3175">
      <a:solidFill>
        <a:srgbClr val="FBC36E"/>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GB"/>
              <a:t>Teaching cost per pupil (£)</a:t>
            </a:r>
          </a:p>
        </c:rich>
      </c:tx>
      <c:overlay val="0"/>
    </c:title>
    <c:autoTitleDeleted val="0"/>
    <c:plotArea>
      <c:layout/>
      <c:barChart>
        <c:barDir val="col"/>
        <c:grouping val="stacked"/>
        <c:varyColors val="0"/>
        <c:ser>
          <c:idx val="0"/>
          <c:order val="0"/>
          <c:tx>
            <c:strRef>
              <c:f>'Benchmark Page'!$H$5</c:f>
              <c:strCache>
                <c:ptCount val="1"/>
                <c:pt idx="0">
                  <c:v>Teachers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Page'!$H$6:$H$15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BB9-41DA-B31A-45A88C082400}"/>
            </c:ext>
          </c:extLst>
        </c:ser>
        <c:ser>
          <c:idx val="1"/>
          <c:order val="1"/>
          <c:tx>
            <c:strRef>
              <c:f>'Benchmark Page'!$I$5</c:f>
              <c:strCache>
                <c:ptCount val="1"/>
                <c:pt idx="0">
                  <c:v>Supply Teachers inc Agency</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Page'!$I$6:$I$15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BB9-41DA-B31A-45A88C082400}"/>
            </c:ext>
          </c:extLst>
        </c:ser>
        <c:dLbls>
          <c:showLegendKey val="0"/>
          <c:showVal val="0"/>
          <c:showCatName val="0"/>
          <c:showSerName val="0"/>
          <c:showPercent val="0"/>
          <c:showBubbleSize val="0"/>
        </c:dLbls>
        <c:gapWidth val="150"/>
        <c:overlap val="100"/>
        <c:axId val="404802384"/>
        <c:axId val="1"/>
      </c:barChart>
      <c:catAx>
        <c:axId val="404802384"/>
        <c:scaling>
          <c:orientation val="minMax"/>
        </c:scaling>
        <c:delete val="0"/>
        <c:axPos val="b"/>
        <c:title>
          <c:tx>
            <c:rich>
              <a:bodyPr/>
              <a:lstStyle/>
              <a:p>
                <a:pPr>
                  <a:defRPr sz="900" b="0"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9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50" b="0" i="0" u="none" strike="noStrike" baseline="0">
                    <a:solidFill>
                      <a:srgbClr val="000000"/>
                    </a:solidFill>
                    <a:latin typeface="Calibri"/>
                    <a:ea typeface="Calibri"/>
                    <a:cs typeface="Calibri"/>
                  </a:defRPr>
                </a:pPr>
                <a:r>
                  <a:rPr lang="en-GB"/>
                  <a:t>Cost per pupil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900" b="0" i="0" u="none" strike="noStrike" baseline="0">
                <a:solidFill>
                  <a:srgbClr val="000000"/>
                </a:solidFill>
                <a:latin typeface="Calibri"/>
                <a:ea typeface="Calibri"/>
                <a:cs typeface="Calibri"/>
              </a:defRPr>
            </a:pPr>
            <a:endParaRPr lang="en-US"/>
          </a:p>
        </c:txPr>
        <c:crossAx val="404802384"/>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spPr>
        <a:solidFill>
          <a:sysClr val="window" lastClr="FFFFFF"/>
        </a:solidFill>
        <a:ln w="25400">
          <a:noFill/>
        </a:ln>
      </c:spPr>
    </c:plotArea>
    <c:legend>
      <c:legendPos val="r"/>
      <c:layout>
        <c:manualLayout>
          <c:xMode val="edge"/>
          <c:yMode val="edge"/>
          <c:x val="0.90669991407184714"/>
          <c:y val="0.49290711577719454"/>
          <c:w val="8.6163600647153712E-2"/>
          <c:h val="0.16064858559346751"/>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ysClr val="window" lastClr="FFFFFF"/>
    </a:solidFill>
    <a:ln w="3175">
      <a:solidFill>
        <a:srgbClr val="FBC36E"/>
      </a:solid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n-GB"/>
              <a:t>Non teaching staff cost per pupil (£)</a:t>
            </a:r>
          </a:p>
        </c:rich>
      </c:tx>
      <c:overlay val="0"/>
    </c:title>
    <c:autoTitleDeleted val="0"/>
    <c:plotArea>
      <c:layout/>
      <c:barChart>
        <c:barDir val="col"/>
        <c:grouping val="stacked"/>
        <c:varyColors val="0"/>
        <c:ser>
          <c:idx val="0"/>
          <c:order val="0"/>
          <c:tx>
            <c:strRef>
              <c:f>'Benchmark Page'!$P$5</c:f>
              <c:strCache>
                <c:ptCount val="1"/>
                <c:pt idx="0">
                  <c:v>Admin Staff</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Page'!$P$6:$P$15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7AC0-43A5-84FB-000640EEEA30}"/>
            </c:ext>
          </c:extLst>
        </c:ser>
        <c:ser>
          <c:idx val="1"/>
          <c:order val="1"/>
          <c:tx>
            <c:strRef>
              <c:f>'Benchmark Page'!$Q$5</c:f>
              <c:strCache>
                <c:ptCount val="1"/>
                <c:pt idx="0">
                  <c:v>SEN TA</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Page'!$Q$6:$Q$15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AC0-43A5-84FB-000640EEEA30}"/>
            </c:ext>
          </c:extLst>
        </c:ser>
        <c:ser>
          <c:idx val="2"/>
          <c:order val="2"/>
          <c:tx>
            <c:strRef>
              <c:f>'Benchmark Page'!$R$5</c:f>
              <c:strCache>
                <c:ptCount val="1"/>
                <c:pt idx="0">
                  <c:v>Midday Supervisors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Page'!$R$6:$R$15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AC0-43A5-84FB-000640EEEA30}"/>
            </c:ext>
          </c:extLst>
        </c:ser>
        <c:ser>
          <c:idx val="3"/>
          <c:order val="3"/>
          <c:tx>
            <c:strRef>
              <c:f>'Benchmark Page'!$S$5</c:f>
              <c:strCache>
                <c:ptCount val="1"/>
                <c:pt idx="0">
                  <c:v>TA</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Page'!$S$6:$S$15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AC0-43A5-84FB-000640EEEA30}"/>
            </c:ext>
          </c:extLst>
        </c:ser>
        <c:ser>
          <c:idx val="4"/>
          <c:order val="4"/>
          <c:tx>
            <c:strRef>
              <c:f>'Benchmark Page'!$T$5</c:f>
              <c:strCache>
                <c:ptCount val="1"/>
                <c:pt idx="0">
                  <c:v>Caretaker costs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Page'!$T$6:$T$15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7AC0-43A5-84FB-000640EEEA30}"/>
            </c:ext>
          </c:extLst>
        </c:ser>
        <c:ser>
          <c:idx val="5"/>
          <c:order val="5"/>
          <c:tx>
            <c:strRef>
              <c:f>'Benchmark Page'!$U$5</c:f>
              <c:strCache>
                <c:ptCount val="1"/>
                <c:pt idx="0">
                  <c:v>Cleaning costs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Page'!$U$6:$U$15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5-7AC0-43A5-84FB-000640EEEA30}"/>
            </c:ext>
          </c:extLst>
        </c:ser>
        <c:ser>
          <c:idx val="6"/>
          <c:order val="6"/>
          <c:tx>
            <c:strRef>
              <c:f>'Benchmark Page'!$V$5</c:f>
              <c:strCache>
                <c:ptCount val="1"/>
                <c:pt idx="0">
                  <c:v>Ancillary staff</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Page'!$V$6:$V$15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6-7AC0-43A5-84FB-000640EEEA30}"/>
            </c:ext>
          </c:extLst>
        </c:ser>
        <c:ser>
          <c:idx val="7"/>
          <c:order val="7"/>
          <c:tx>
            <c:strRef>
              <c:f>'Benchmark Page'!$W$5</c:f>
              <c:strCache>
                <c:ptCount val="1"/>
                <c:pt idx="0">
                  <c:v>Care staff</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Page'!$W$6:$W$15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7AC0-43A5-84FB-000640EEEA30}"/>
            </c:ext>
          </c:extLst>
        </c:ser>
        <c:ser>
          <c:idx val="8"/>
          <c:order val="8"/>
          <c:tx>
            <c:strRef>
              <c:f>'Benchmark Page'!$X$5</c:f>
              <c:strCache>
                <c:ptCount val="1"/>
                <c:pt idx="0">
                  <c:v>Catering staff</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Page'!$X$6:$X$15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7AC0-43A5-84FB-000640EEEA30}"/>
            </c:ext>
          </c:extLst>
        </c:ser>
        <c:ser>
          <c:idx val="9"/>
          <c:order val="9"/>
          <c:tx>
            <c:strRef>
              <c:f>'Benchmark Page'!$Y$5</c:f>
              <c:strCache>
                <c:ptCount val="1"/>
                <c:pt idx="0">
                  <c:v>Extended Services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Page'!$Y$6:$Y$15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7AC0-43A5-84FB-000640EEEA30}"/>
            </c:ext>
          </c:extLst>
        </c:ser>
        <c:ser>
          <c:idx val="10"/>
          <c:order val="10"/>
          <c:tx>
            <c:strRef>
              <c:f>'Benchmark Page'!$Z$5</c:f>
              <c:strCache>
                <c:ptCount val="1"/>
                <c:pt idx="0">
                  <c:v>Technicians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Page'!$Z$6:$Z$15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A-7AC0-43A5-84FB-000640EEEA30}"/>
            </c:ext>
          </c:extLst>
        </c:ser>
        <c:ser>
          <c:idx val="11"/>
          <c:order val="11"/>
          <c:tx>
            <c:strRef>
              <c:f>'Benchmark Page'!$AA$5</c:f>
              <c:strCache>
                <c:ptCount val="1"/>
                <c:pt idx="0">
                  <c:v>Cover supervisors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Page'!$AA$6:$AA$15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B-7AC0-43A5-84FB-000640EEEA30}"/>
            </c:ext>
          </c:extLst>
        </c:ser>
        <c:ser>
          <c:idx val="12"/>
          <c:order val="12"/>
          <c:tx>
            <c:strRef>
              <c:f>'Benchmark Page'!$AB$5</c:f>
              <c:strCache>
                <c:ptCount val="1"/>
                <c:pt idx="0">
                  <c:v>Invigilators</c:v>
                </c:pt>
              </c:strCache>
            </c:strRef>
          </c:tx>
          <c:invertIfNegative val="0"/>
          <c:cat>
            <c:multiLvlStrRef>
              <c:f>'Benchmark Page'!$D$6:$E$15</c:f>
              <c:multiLvlStrCache>
                <c:ptCount val="10"/>
                <c:lvl>
                  <c:pt idx="9">
                    <c:v>Average for Derbyshire 0 schools</c:v>
                  </c:pt>
                </c:lvl>
                <c:lvl>
                  <c:pt idx="4">
                    <c:v>0</c:v>
                  </c:pt>
                  <c:pt idx="9">
                    <c:v>0</c:v>
                  </c:pt>
                </c:lvl>
              </c:multiLvlStrCache>
            </c:multiLvlStrRef>
          </c:cat>
          <c:val>
            <c:numRef>
              <c:f>'Benchmark Page'!$AB$6:$AB$15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C-7AC0-43A5-84FB-000640EEEA30}"/>
            </c:ext>
          </c:extLst>
        </c:ser>
        <c:dLbls>
          <c:showLegendKey val="0"/>
          <c:showVal val="0"/>
          <c:showCatName val="0"/>
          <c:showSerName val="0"/>
          <c:showPercent val="0"/>
          <c:showBubbleSize val="0"/>
        </c:dLbls>
        <c:gapWidth val="150"/>
        <c:overlap val="100"/>
        <c:axId val="404051344"/>
        <c:axId val="1"/>
      </c:barChart>
      <c:catAx>
        <c:axId val="40405134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spPr>
          <a:noFill/>
          <a:ln w="9525" cap="flat" cmpd="sng" algn="ctr">
            <a:solidFill>
              <a:schemeClr val="dk1">
                <a:shade val="95000"/>
                <a:satMod val="105000"/>
              </a:schemeClr>
            </a:solidFill>
            <a:prstDash val="solid"/>
          </a:ln>
          <a:effectLst/>
        </c:spPr>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dk1">
                  <a:shade val="95000"/>
                  <a:satMod val="105000"/>
                </a:schemeClr>
              </a:solidFill>
              <a:prstDash val="solid"/>
            </a:ln>
            <a:effectLst/>
          </c:spPr>
        </c:majorGridlines>
        <c:title>
          <c:tx>
            <c:rich>
              <a:bodyPr/>
              <a:lstStyle/>
              <a:p>
                <a:pPr>
                  <a:defRPr sz="1000" b="1" i="0" u="none" strike="noStrike" baseline="0">
                    <a:solidFill>
                      <a:srgbClr val="000000"/>
                    </a:solidFill>
                    <a:latin typeface="Calibri"/>
                    <a:ea typeface="Calibri"/>
                    <a:cs typeface="Calibri"/>
                  </a:defRPr>
                </a:pPr>
                <a:r>
                  <a:rPr lang="en-GB"/>
                  <a:t>Cost per pupil (£)</a:t>
                </a:r>
              </a:p>
            </c:rich>
          </c:tx>
          <c:overlay val="0"/>
        </c:title>
        <c:numFmt formatCode="#,##0.00" sourceLinked="1"/>
        <c:majorTickMark val="out"/>
        <c:minorTickMark val="none"/>
        <c:tickLblPos val="nextTo"/>
        <c:spPr>
          <a:noFill/>
          <a:ln w="9525" cap="flat" cmpd="sng" algn="ctr">
            <a:solidFill>
              <a:schemeClr val="dk1">
                <a:shade val="95000"/>
                <a:satMod val="105000"/>
              </a:schemeClr>
            </a:solidFill>
            <a:prstDash val="solid"/>
          </a:ln>
          <a:effectLst/>
        </c:spPr>
        <c:txPr>
          <a:bodyPr rot="0" vert="horz"/>
          <a:lstStyle/>
          <a:p>
            <a:pPr>
              <a:defRPr sz="1000" b="0" i="0" u="none" strike="noStrike" baseline="0">
                <a:solidFill>
                  <a:srgbClr val="000000"/>
                </a:solidFill>
                <a:latin typeface="Calibri"/>
                <a:ea typeface="Calibri"/>
                <a:cs typeface="Calibri"/>
              </a:defRPr>
            </a:pPr>
            <a:endParaRPr lang="en-US"/>
          </a:p>
        </c:txPr>
        <c:crossAx val="404051344"/>
        <c:crosses val="autoZero"/>
        <c:crossBetween val="between"/>
      </c:valAx>
      <c:dTable>
        <c:showHorzBorder val="1"/>
        <c:showVertBorder val="1"/>
        <c:showOutline val="1"/>
        <c:showKeys val="1"/>
        <c:txPr>
          <a:bodyPr/>
          <a:lstStyle/>
          <a:p>
            <a:pPr rtl="0">
              <a:defRPr sz="800" b="0" i="0" u="none" strike="noStrike" baseline="0">
                <a:solidFill>
                  <a:srgbClr val="000000"/>
                </a:solidFill>
                <a:latin typeface="Calibri"/>
                <a:ea typeface="Calibri"/>
                <a:cs typeface="Calibri"/>
              </a:defRPr>
            </a:pPr>
            <a:endParaRPr lang="en-US"/>
          </a:p>
        </c:txPr>
      </c:dTable>
      <c:spPr>
        <a:solidFill>
          <a:sysClr val="window" lastClr="FFFFFF"/>
        </a:solidFill>
        <a:ln w="25400">
          <a:noFill/>
        </a:ln>
      </c:spPr>
    </c:plotArea>
    <c:legend>
      <c:legendPos val="r"/>
      <c:layout>
        <c:manualLayout>
          <c:xMode val="edge"/>
          <c:yMode val="edge"/>
          <c:x val="0.89705147561627885"/>
          <c:y val="0.32329017206182559"/>
          <c:w val="0.10065560377609721"/>
          <c:h val="0.40625284339457568"/>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ysClr val="window" lastClr="FFFFFF"/>
    </a:solidFill>
    <a:ln w="3175">
      <a:solidFill>
        <a:srgbClr val="FBC36E"/>
      </a:solidFill>
      <a:prstDash val="solid"/>
    </a:ln>
  </c:spPr>
  <c:txPr>
    <a:bodyPr/>
    <a:lstStyle/>
    <a:p>
      <a:pPr>
        <a:defRPr sz="1000" b="0" i="0" u="none" strike="noStrike" baseline="0">
          <a:solidFill>
            <a:srgbClr val="CCFFFF"/>
          </a:solidFill>
          <a:latin typeface="Calibri"/>
          <a:ea typeface="Calibri"/>
          <a:cs typeface="Calibri"/>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66675</xdr:colOff>
      <xdr:row>3</xdr:row>
      <xdr:rowOff>76200</xdr:rowOff>
    </xdr:from>
    <xdr:to>
      <xdr:col>4</xdr:col>
      <xdr:colOff>2495550</xdr:colOff>
      <xdr:row>3</xdr:row>
      <xdr:rowOff>542925</xdr:rowOff>
    </xdr:to>
    <xdr:sp macro="" textlink="">
      <xdr:nvSpPr>
        <xdr:cNvPr id="2" name="TextBox 1">
          <a:extLst>
            <a:ext uri="{FF2B5EF4-FFF2-40B4-BE49-F238E27FC236}">
              <a16:creationId xmlns:a16="http://schemas.microsoft.com/office/drawing/2014/main" id="{3C776D0E-28C2-E1D4-3E69-DCAF91A1261A}"/>
            </a:ext>
          </a:extLst>
        </xdr:cNvPr>
        <xdr:cNvSpPr txBox="1"/>
      </xdr:nvSpPr>
      <xdr:spPr>
        <a:xfrm>
          <a:off x="4600575" y="847725"/>
          <a:ext cx="2428875" cy="466725"/>
        </a:xfrm>
        <a:prstGeom prst="rect">
          <a:avLst/>
        </a:prstGeom>
        <a:ln>
          <a:solidFill>
            <a:schemeClr val="accent5">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en-GB" sz="1100"/>
            <a:t>Please enter your cost centre starting CIP or CIS, </a:t>
          </a:r>
          <a:r>
            <a:rPr lang="en-GB" sz="1100" b="1" u="sng"/>
            <a:t>not</a:t>
          </a:r>
          <a:r>
            <a:rPr lang="en-GB" sz="1100"/>
            <a:t> your DfE number. </a:t>
          </a:r>
        </a:p>
      </xdr:txBody>
    </xdr:sp>
    <xdr:clientData/>
  </xdr:twoCellAnchor>
  <xdr:twoCellAnchor>
    <xdr:from>
      <xdr:col>3</xdr:col>
      <xdr:colOff>342900</xdr:colOff>
      <xdr:row>3</xdr:row>
      <xdr:rowOff>19050</xdr:rowOff>
    </xdr:from>
    <xdr:to>
      <xdr:col>4</xdr:col>
      <xdr:colOff>66675</xdr:colOff>
      <xdr:row>3</xdr:row>
      <xdr:rowOff>309563</xdr:rowOff>
    </xdr:to>
    <xdr:cxnSp macro="">
      <xdr:nvCxnSpPr>
        <xdr:cNvPr id="4" name="Straight Arrow Connector 3" descr="Box to enter your cost centre starting CIP or CIS, not your DfE number">
          <a:extLst>
            <a:ext uri="{FF2B5EF4-FFF2-40B4-BE49-F238E27FC236}">
              <a16:creationId xmlns:a16="http://schemas.microsoft.com/office/drawing/2014/main" id="{8CF97A64-34D9-19AA-1041-9D0B4DD675F9}"/>
            </a:ext>
          </a:extLst>
        </xdr:cNvPr>
        <xdr:cNvCxnSpPr>
          <a:stCxn id="2" idx="1"/>
        </xdr:cNvCxnSpPr>
      </xdr:nvCxnSpPr>
      <xdr:spPr>
        <a:xfrm flipH="1" flipV="1">
          <a:off x="4114800" y="790575"/>
          <a:ext cx="485775" cy="290513"/>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9</xdr:row>
      <xdr:rowOff>9525</xdr:rowOff>
    </xdr:from>
    <xdr:to>
      <xdr:col>8</xdr:col>
      <xdr:colOff>400050</xdr:colOff>
      <xdr:row>48</xdr:row>
      <xdr:rowOff>85725</xdr:rowOff>
    </xdr:to>
    <xdr:graphicFrame macro="">
      <xdr:nvGraphicFramePr>
        <xdr:cNvPr id="9587" name="Chart 3" descr="Monetary graph whose results change depending on category and comparator selected">
          <a:extLst>
            <a:ext uri="{FF2B5EF4-FFF2-40B4-BE49-F238E27FC236}">
              <a16:creationId xmlns:a16="http://schemas.microsoft.com/office/drawing/2014/main" id="{A0BA16B5-3215-4B0B-9261-5A7BBDF32D7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895350</xdr:colOff>
      <xdr:row>9</xdr:row>
      <xdr:rowOff>28575</xdr:rowOff>
    </xdr:from>
    <xdr:to>
      <xdr:col>9</xdr:col>
      <xdr:colOff>247650</xdr:colOff>
      <xdr:row>48</xdr:row>
      <xdr:rowOff>114300</xdr:rowOff>
    </xdr:to>
    <xdr:graphicFrame macro="">
      <xdr:nvGraphicFramePr>
        <xdr:cNvPr id="107796" name="Chart 3" descr="Percentage graph whose results change depending on category and comparator selected">
          <a:extLst>
            <a:ext uri="{FF2B5EF4-FFF2-40B4-BE49-F238E27FC236}">
              <a16:creationId xmlns:a16="http://schemas.microsoft.com/office/drawing/2014/main" id="{290280A8-DA89-4CBD-B685-18791D2FF66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352425</xdr:colOff>
      <xdr:row>22</xdr:row>
      <xdr:rowOff>57150</xdr:rowOff>
    </xdr:from>
    <xdr:to>
      <xdr:col>9</xdr:col>
      <xdr:colOff>152400</xdr:colOff>
      <xdr:row>62</xdr:row>
      <xdr:rowOff>28575</xdr:rowOff>
    </xdr:to>
    <xdr:graphicFrame macro="">
      <xdr:nvGraphicFramePr>
        <xdr:cNvPr id="18788" name="Chart 3" descr="Graph whose results change depending on category and comparator selected">
          <a:extLst>
            <a:ext uri="{FF2B5EF4-FFF2-40B4-BE49-F238E27FC236}">
              <a16:creationId xmlns:a16="http://schemas.microsoft.com/office/drawing/2014/main" id="{B087E944-370B-418B-B560-2C257BFBFBD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0</xdr:row>
      <xdr:rowOff>190500</xdr:rowOff>
    </xdr:from>
    <xdr:to>
      <xdr:col>18</xdr:col>
      <xdr:colOff>314325</xdr:colOff>
      <xdr:row>37</xdr:row>
      <xdr:rowOff>0</xdr:rowOff>
    </xdr:to>
    <xdr:graphicFrame macro="">
      <xdr:nvGraphicFramePr>
        <xdr:cNvPr id="377009" name="Chart 1" descr="Utility cost per pupil">
          <a:extLst>
            <a:ext uri="{FF2B5EF4-FFF2-40B4-BE49-F238E27FC236}">
              <a16:creationId xmlns:a16="http://schemas.microsoft.com/office/drawing/2014/main" id="{AAB0543A-71BB-44FF-8052-1C22CCDAC8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533400</xdr:colOff>
      <xdr:row>0</xdr:row>
      <xdr:rowOff>142875</xdr:rowOff>
    </xdr:from>
    <xdr:to>
      <xdr:col>18</xdr:col>
      <xdr:colOff>238125</xdr:colOff>
      <xdr:row>36</xdr:row>
      <xdr:rowOff>142875</xdr:rowOff>
    </xdr:to>
    <xdr:graphicFrame macro="">
      <xdr:nvGraphicFramePr>
        <xdr:cNvPr id="382128" name="Chart 1" descr="Teaching cost per pupil">
          <a:extLst>
            <a:ext uri="{FF2B5EF4-FFF2-40B4-BE49-F238E27FC236}">
              <a16:creationId xmlns:a16="http://schemas.microsoft.com/office/drawing/2014/main" id="{82E4AE35-370E-4535-8003-0644887C3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333375</xdr:colOff>
      <xdr:row>0</xdr:row>
      <xdr:rowOff>180975</xdr:rowOff>
    </xdr:from>
    <xdr:to>
      <xdr:col>18</xdr:col>
      <xdr:colOff>438150</xdr:colOff>
      <xdr:row>36</xdr:row>
      <xdr:rowOff>180975</xdr:rowOff>
    </xdr:to>
    <xdr:graphicFrame macro="">
      <xdr:nvGraphicFramePr>
        <xdr:cNvPr id="383152" name="Chart 1" descr="Non teaching staff cost per pupil">
          <a:extLst>
            <a:ext uri="{FF2B5EF4-FFF2-40B4-BE49-F238E27FC236}">
              <a16:creationId xmlns:a16="http://schemas.microsoft.com/office/drawing/2014/main" id="{AF5FF29F-1B2F-421B-98A4-5AF120F12F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ACCOUNTANCY\SCHOOLS%20&amp;%20ACADEMIES\SCHOOLS\Benchmarking\2024-25\Pupil%20number%20info%2024-25.xlsx" TargetMode="External"/><Relationship Id="rId1" Type="http://schemas.openxmlformats.org/officeDocument/2006/relationships/externalLinkPath" Target="/ACCOUNTANCY/SCHOOLS%20&amp;%20ACADEMIES/SCHOOLS/Benchmarking/2024-25/Pupil%20number%20info%20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upil Numbers"/>
    </sheetNames>
    <sheetDataSet>
      <sheetData sheetId="0">
        <row r="1">
          <cell r="C1" t="str">
            <v>Cost Centre</v>
          </cell>
          <cell r="H1" t="str">
            <v>Total FTE</v>
          </cell>
        </row>
        <row r="2">
          <cell r="C2" t="str">
            <v>CIP2000</v>
          </cell>
          <cell r="H2">
            <v>182</v>
          </cell>
        </row>
        <row r="3">
          <cell r="C3" t="str">
            <v>CIP2002</v>
          </cell>
          <cell r="H3">
            <v>160</v>
          </cell>
        </row>
        <row r="4">
          <cell r="C4" t="str">
            <v>CIP2003</v>
          </cell>
          <cell r="H4">
            <v>222</v>
          </cell>
        </row>
        <row r="5">
          <cell r="C5" t="str">
            <v>CIP2006</v>
          </cell>
          <cell r="H5">
            <v>207.3578947368421</v>
          </cell>
        </row>
        <row r="6">
          <cell r="C6" t="str">
            <v>CIP2010</v>
          </cell>
          <cell r="H6">
            <v>387</v>
          </cell>
        </row>
        <row r="7">
          <cell r="C7" t="str">
            <v>CIP2011</v>
          </cell>
          <cell r="H7">
            <v>306.86447368421051</v>
          </cell>
        </row>
        <row r="8">
          <cell r="C8" t="str">
            <v>CIP2012</v>
          </cell>
          <cell r="H8">
            <v>237.29026315789474</v>
          </cell>
        </row>
        <row r="9">
          <cell r="C9" t="str">
            <v>CIP2013</v>
          </cell>
          <cell r="H9">
            <v>484.48315789473685</v>
          </cell>
        </row>
        <row r="10">
          <cell r="C10" t="str">
            <v>CIP2017</v>
          </cell>
          <cell r="H10">
            <v>239.16030526315791</v>
          </cell>
        </row>
        <row r="11">
          <cell r="C11" t="str">
            <v>CIP2018</v>
          </cell>
          <cell r="H11">
            <v>194</v>
          </cell>
        </row>
        <row r="12">
          <cell r="C12" t="str">
            <v>CIP2019</v>
          </cell>
          <cell r="H12">
            <v>146.8842105263158</v>
          </cell>
        </row>
        <row r="13">
          <cell r="C13" t="str">
            <v>CIP2021</v>
          </cell>
          <cell r="H13">
            <v>66</v>
          </cell>
        </row>
        <row r="14">
          <cell r="C14" t="str">
            <v>CIP2022</v>
          </cell>
          <cell r="H14">
            <v>199</v>
          </cell>
        </row>
        <row r="15">
          <cell r="C15" t="str">
            <v>CIP2041</v>
          </cell>
          <cell r="H15">
            <v>113.78947368421052</v>
          </cell>
        </row>
        <row r="16">
          <cell r="C16" t="str">
            <v>CIP2043</v>
          </cell>
          <cell r="H16">
            <v>147</v>
          </cell>
        </row>
        <row r="17">
          <cell r="C17" t="str">
            <v>CIP2044</v>
          </cell>
          <cell r="H17">
            <v>75</v>
          </cell>
        </row>
        <row r="18">
          <cell r="C18" t="str">
            <v>CIP2045</v>
          </cell>
          <cell r="H18">
            <v>222.48421052631579</v>
          </cell>
        </row>
        <row r="19">
          <cell r="C19" t="str">
            <v>CIP2046</v>
          </cell>
          <cell r="H19">
            <v>129.20526315789473</v>
          </cell>
        </row>
        <row r="20">
          <cell r="C20" t="str">
            <v>CIP2048</v>
          </cell>
          <cell r="H20">
            <v>235.46315789473684</v>
          </cell>
        </row>
        <row r="21">
          <cell r="C21" t="str">
            <v>CIP2050</v>
          </cell>
          <cell r="H21">
            <v>111.04368421052632</v>
          </cell>
        </row>
        <row r="22">
          <cell r="C22" t="str">
            <v>CIP2051</v>
          </cell>
          <cell r="H22">
            <v>51</v>
          </cell>
        </row>
        <row r="23">
          <cell r="C23" t="str">
            <v>CIP2052</v>
          </cell>
          <cell r="H23">
            <v>50</v>
          </cell>
        </row>
        <row r="24">
          <cell r="C24" t="str">
            <v>CIP2053</v>
          </cell>
          <cell r="H24">
            <v>411</v>
          </cell>
        </row>
        <row r="25">
          <cell r="C25" t="str">
            <v>CIP2057</v>
          </cell>
          <cell r="H25">
            <v>170.25578947368422</v>
          </cell>
        </row>
        <row r="26">
          <cell r="C26" t="str">
            <v>CIP2058</v>
          </cell>
          <cell r="H26">
            <v>352</v>
          </cell>
        </row>
        <row r="27">
          <cell r="C27" t="str">
            <v>CIP2060</v>
          </cell>
          <cell r="H27">
            <v>223</v>
          </cell>
        </row>
        <row r="28">
          <cell r="C28" t="str">
            <v>CIP2061</v>
          </cell>
          <cell r="H28">
            <v>159</v>
          </cell>
        </row>
        <row r="29">
          <cell r="C29" t="str">
            <v>CIP2062</v>
          </cell>
          <cell r="H29">
            <v>311.44473684210527</v>
          </cell>
        </row>
        <row r="30">
          <cell r="C30" t="str">
            <v>CIP2068</v>
          </cell>
          <cell r="H30">
            <v>22.201052631578946</v>
          </cell>
        </row>
        <row r="31">
          <cell r="C31" t="str">
            <v>CIP2072</v>
          </cell>
          <cell r="H31">
            <v>108</v>
          </cell>
        </row>
        <row r="32">
          <cell r="C32" t="str">
            <v>CIP2076</v>
          </cell>
          <cell r="H32">
            <v>227.21894736842106</v>
          </cell>
        </row>
        <row r="33">
          <cell r="C33" t="str">
            <v>CIP2079</v>
          </cell>
          <cell r="H33">
            <v>338</v>
          </cell>
        </row>
        <row r="34">
          <cell r="C34" t="str">
            <v>CIP2080</v>
          </cell>
          <cell r="H34">
            <v>299.92631578947368</v>
          </cell>
        </row>
        <row r="35">
          <cell r="C35" t="str">
            <v>CIP2082</v>
          </cell>
          <cell r="H35">
            <v>83</v>
          </cell>
        </row>
        <row r="36">
          <cell r="C36" t="str">
            <v>CIP2083</v>
          </cell>
          <cell r="H36">
            <v>75</v>
          </cell>
        </row>
        <row r="37">
          <cell r="C37" t="str">
            <v>CIP2084</v>
          </cell>
          <cell r="H37">
            <v>130</v>
          </cell>
        </row>
        <row r="38">
          <cell r="C38" t="str">
            <v>CIP2085</v>
          </cell>
          <cell r="H38">
            <v>76</v>
          </cell>
        </row>
        <row r="39">
          <cell r="C39" t="str">
            <v>CIP2089</v>
          </cell>
          <cell r="H39">
            <v>335</v>
          </cell>
        </row>
        <row r="40">
          <cell r="C40" t="str">
            <v>CIP2091</v>
          </cell>
          <cell r="H40">
            <v>214</v>
          </cell>
        </row>
        <row r="41">
          <cell r="C41" t="str">
            <v>CIP2092</v>
          </cell>
          <cell r="H41">
            <v>209</v>
          </cell>
        </row>
        <row r="42">
          <cell r="C42" t="str">
            <v>CIP2095</v>
          </cell>
          <cell r="H42">
            <v>100.16</v>
          </cell>
        </row>
        <row r="43">
          <cell r="C43" t="str">
            <v>CIP2097</v>
          </cell>
          <cell r="H43">
            <v>140</v>
          </cell>
        </row>
        <row r="44">
          <cell r="C44" t="str">
            <v>CIP2101</v>
          </cell>
          <cell r="H44">
            <v>191.78</v>
          </cell>
        </row>
        <row r="45">
          <cell r="C45" t="str">
            <v>CIP2102</v>
          </cell>
          <cell r="H45">
            <v>171</v>
          </cell>
        </row>
        <row r="46">
          <cell r="C46" t="str">
            <v>CIP2103</v>
          </cell>
          <cell r="H46">
            <v>48</v>
          </cell>
        </row>
        <row r="47">
          <cell r="C47" t="str">
            <v>CIP2104</v>
          </cell>
          <cell r="H47">
            <v>247</v>
          </cell>
        </row>
        <row r="48">
          <cell r="C48" t="str">
            <v>CIP2105</v>
          </cell>
          <cell r="H48">
            <v>314</v>
          </cell>
        </row>
        <row r="49">
          <cell r="C49" t="str">
            <v>CIP2106</v>
          </cell>
          <cell r="H49">
            <v>53</v>
          </cell>
        </row>
        <row r="50">
          <cell r="C50" t="str">
            <v>CIP2107</v>
          </cell>
          <cell r="H50">
            <v>226.81157894736842</v>
          </cell>
        </row>
        <row r="51">
          <cell r="C51" t="str">
            <v>CIP2109</v>
          </cell>
          <cell r="H51">
            <v>117</v>
          </cell>
        </row>
        <row r="52">
          <cell r="C52" t="str">
            <v>CIP2113</v>
          </cell>
          <cell r="H52">
            <v>240.00526315789475</v>
          </cell>
        </row>
        <row r="53">
          <cell r="C53" t="str">
            <v>CIP2115</v>
          </cell>
          <cell r="H53">
            <v>189</v>
          </cell>
        </row>
        <row r="54">
          <cell r="C54" t="str">
            <v>CIP2124</v>
          </cell>
          <cell r="H54">
            <v>97</v>
          </cell>
        </row>
        <row r="55">
          <cell r="C55" t="str">
            <v>CIP2125</v>
          </cell>
          <cell r="H55">
            <v>40</v>
          </cell>
        </row>
        <row r="56">
          <cell r="C56" t="str">
            <v>CIP2126</v>
          </cell>
          <cell r="H56">
            <v>224.29578947368421</v>
          </cell>
        </row>
        <row r="57">
          <cell r="C57" t="str">
            <v>CIP2131</v>
          </cell>
          <cell r="H57">
            <v>60</v>
          </cell>
        </row>
        <row r="58">
          <cell r="C58" t="str">
            <v>CIP2132</v>
          </cell>
          <cell r="H58">
            <v>55</v>
          </cell>
        </row>
        <row r="59">
          <cell r="C59" t="str">
            <v>CIP2138</v>
          </cell>
          <cell r="H59">
            <v>302</v>
          </cell>
        </row>
        <row r="60">
          <cell r="C60" t="str">
            <v>CIP2139</v>
          </cell>
          <cell r="H60">
            <v>219.3842105263158</v>
          </cell>
        </row>
        <row r="61">
          <cell r="C61" t="str">
            <v>CIP2141</v>
          </cell>
          <cell r="H61">
            <v>318</v>
          </cell>
        </row>
        <row r="62">
          <cell r="C62" t="str">
            <v>CIP2142</v>
          </cell>
          <cell r="H62">
            <v>223</v>
          </cell>
        </row>
        <row r="63">
          <cell r="C63" t="str">
            <v>CIP2146</v>
          </cell>
          <cell r="H63">
            <v>266.7842105263158</v>
          </cell>
        </row>
        <row r="64">
          <cell r="C64" t="str">
            <v>CIP2149</v>
          </cell>
          <cell r="H64">
            <v>114.17368421052632</v>
          </cell>
        </row>
        <row r="65">
          <cell r="C65" t="str">
            <v>CIP2150</v>
          </cell>
          <cell r="H65">
            <v>122</v>
          </cell>
        </row>
        <row r="66">
          <cell r="C66" t="str">
            <v>CIP2151</v>
          </cell>
          <cell r="H66">
            <v>162</v>
          </cell>
        </row>
        <row r="67">
          <cell r="C67" t="str">
            <v>CIP2153</v>
          </cell>
          <cell r="H67">
            <v>209</v>
          </cell>
        </row>
        <row r="68">
          <cell r="C68" t="str">
            <v>CIP2157</v>
          </cell>
          <cell r="H68">
            <v>235</v>
          </cell>
        </row>
        <row r="69">
          <cell r="C69" t="str">
            <v>CIP2159</v>
          </cell>
          <cell r="H69">
            <v>208.41052631578947</v>
          </cell>
        </row>
        <row r="70">
          <cell r="C70" t="str">
            <v>CIP2160</v>
          </cell>
          <cell r="H70">
            <v>426.11789473684212</v>
          </cell>
        </row>
        <row r="71">
          <cell r="C71" t="str">
            <v>CIP2161</v>
          </cell>
          <cell r="H71">
            <v>417.51789473684209</v>
          </cell>
        </row>
        <row r="72">
          <cell r="C72" t="str">
            <v>CIP2172</v>
          </cell>
          <cell r="H72">
            <v>203</v>
          </cell>
        </row>
        <row r="73">
          <cell r="C73" t="str">
            <v>CIP2173</v>
          </cell>
          <cell r="H73">
            <v>84</v>
          </cell>
        </row>
        <row r="74">
          <cell r="C74" t="str">
            <v>CIP2174</v>
          </cell>
          <cell r="H74">
            <v>252</v>
          </cell>
        </row>
        <row r="75">
          <cell r="C75" t="str">
            <v>CIP2175</v>
          </cell>
          <cell r="H75">
            <v>154</v>
          </cell>
        </row>
        <row r="76">
          <cell r="C76" t="str">
            <v>CIP2179</v>
          </cell>
          <cell r="H76">
            <v>215</v>
          </cell>
        </row>
        <row r="77">
          <cell r="C77" t="str">
            <v>CIP2181</v>
          </cell>
          <cell r="H77">
            <v>84</v>
          </cell>
        </row>
        <row r="78">
          <cell r="C78" t="str">
            <v>CIP2182</v>
          </cell>
          <cell r="H78">
            <v>86</v>
          </cell>
        </row>
        <row r="79">
          <cell r="C79" t="str">
            <v>CIP2186</v>
          </cell>
          <cell r="H79">
            <v>207</v>
          </cell>
        </row>
        <row r="80">
          <cell r="C80" t="str">
            <v>CIP2187</v>
          </cell>
          <cell r="H80">
            <v>19</v>
          </cell>
        </row>
        <row r="81">
          <cell r="C81" t="str">
            <v>CIP2190</v>
          </cell>
          <cell r="H81">
            <v>205.65894736842105</v>
          </cell>
        </row>
        <row r="82">
          <cell r="C82" t="str">
            <v>CIP2191</v>
          </cell>
          <cell r="H82">
            <v>205</v>
          </cell>
        </row>
        <row r="83">
          <cell r="C83" t="str">
            <v>CIP2196</v>
          </cell>
          <cell r="H83">
            <v>234.01894736842104</v>
          </cell>
        </row>
        <row r="84">
          <cell r="C84" t="str">
            <v>CIP2201</v>
          </cell>
          <cell r="H84">
            <v>336</v>
          </cell>
        </row>
        <row r="85">
          <cell r="C85" t="str">
            <v>CIP2202</v>
          </cell>
          <cell r="H85">
            <v>168</v>
          </cell>
        </row>
        <row r="86">
          <cell r="C86" t="str">
            <v>CIP2210</v>
          </cell>
          <cell r="H86">
            <v>210.76947368421054</v>
          </cell>
        </row>
        <row r="87">
          <cell r="C87" t="str">
            <v>CIP2219</v>
          </cell>
          <cell r="H87">
            <v>159</v>
          </cell>
        </row>
        <row r="88">
          <cell r="C88" t="str">
            <v>CIP2227</v>
          </cell>
          <cell r="H88">
            <v>162</v>
          </cell>
        </row>
        <row r="89">
          <cell r="C89" t="str">
            <v>CIP2228</v>
          </cell>
          <cell r="H89">
            <v>386</v>
          </cell>
        </row>
        <row r="90">
          <cell r="C90" t="str">
            <v>CIP2229</v>
          </cell>
          <cell r="H90">
            <v>133</v>
          </cell>
        </row>
        <row r="91">
          <cell r="C91" t="str">
            <v>CIP2239</v>
          </cell>
          <cell r="H91">
            <v>146</v>
          </cell>
        </row>
        <row r="92">
          <cell r="C92" t="str">
            <v>CIP2242</v>
          </cell>
          <cell r="H92">
            <v>118.14526315789473</v>
          </cell>
        </row>
        <row r="93">
          <cell r="C93" t="str">
            <v>CIP2243</v>
          </cell>
          <cell r="H93">
            <v>185.83368421052631</v>
          </cell>
        </row>
        <row r="94">
          <cell r="C94" t="str">
            <v>CIP2244</v>
          </cell>
          <cell r="H94">
            <v>47</v>
          </cell>
        </row>
        <row r="95">
          <cell r="C95" t="str">
            <v>CIP2245</v>
          </cell>
          <cell r="H95">
            <v>104.88947368421053</v>
          </cell>
        </row>
        <row r="96">
          <cell r="C96" t="str">
            <v>CIP2254</v>
          </cell>
          <cell r="H96">
            <v>195.72105263157894</v>
          </cell>
        </row>
        <row r="97">
          <cell r="C97" t="str">
            <v>CIP2255</v>
          </cell>
          <cell r="H97">
            <v>164</v>
          </cell>
        </row>
        <row r="98">
          <cell r="C98" t="str">
            <v>CIP2257</v>
          </cell>
          <cell r="H98">
            <v>178</v>
          </cell>
        </row>
        <row r="99">
          <cell r="C99" t="str">
            <v>CIP2258</v>
          </cell>
          <cell r="H99">
            <v>169.42105263157896</v>
          </cell>
        </row>
        <row r="100">
          <cell r="C100" t="str">
            <v>CIP2260</v>
          </cell>
          <cell r="H100">
            <v>48</v>
          </cell>
        </row>
        <row r="101">
          <cell r="C101" t="str">
            <v>CIP2262</v>
          </cell>
          <cell r="H101">
            <v>39.658947368421053</v>
          </cell>
        </row>
        <row r="102">
          <cell r="C102" t="str">
            <v>CIP2266</v>
          </cell>
          <cell r="H102">
            <v>81.046052631578945</v>
          </cell>
        </row>
        <row r="103">
          <cell r="C103" t="str">
            <v>CIP2268</v>
          </cell>
          <cell r="H103">
            <v>124</v>
          </cell>
        </row>
        <row r="104">
          <cell r="C104" t="str">
            <v>CIP2269</v>
          </cell>
          <cell r="H104">
            <v>89.331578947368428</v>
          </cell>
        </row>
        <row r="105">
          <cell r="C105" t="str">
            <v>CIP2270</v>
          </cell>
          <cell r="H105">
            <v>252.27368421052631</v>
          </cell>
        </row>
        <row r="106">
          <cell r="C106" t="str">
            <v>CIP2274</v>
          </cell>
          <cell r="H106">
            <v>338</v>
          </cell>
        </row>
        <row r="107">
          <cell r="C107" t="str">
            <v>CIP2275</v>
          </cell>
          <cell r="H107">
            <v>98</v>
          </cell>
        </row>
        <row r="108">
          <cell r="C108" t="str">
            <v>CIP2276</v>
          </cell>
          <cell r="H108">
            <v>0</v>
          </cell>
        </row>
        <row r="109">
          <cell r="C109" t="str">
            <v>CIP2277</v>
          </cell>
          <cell r="H109">
            <v>89</v>
          </cell>
        </row>
        <row r="110">
          <cell r="C110" t="str">
            <v>CIP2279</v>
          </cell>
          <cell r="H110">
            <v>73</v>
          </cell>
        </row>
        <row r="111">
          <cell r="C111" t="str">
            <v>CIP2283</v>
          </cell>
          <cell r="H111">
            <v>102</v>
          </cell>
        </row>
        <row r="112">
          <cell r="C112" t="str">
            <v>CIP2285</v>
          </cell>
          <cell r="H112">
            <v>174.72631578947369</v>
          </cell>
        </row>
        <row r="113">
          <cell r="C113" t="str">
            <v>CIP2286</v>
          </cell>
          <cell r="H113">
            <v>187</v>
          </cell>
        </row>
        <row r="114">
          <cell r="C114" t="str">
            <v>CIP2288</v>
          </cell>
          <cell r="H114">
            <v>372</v>
          </cell>
        </row>
        <row r="115">
          <cell r="C115" t="str">
            <v>CIP2289</v>
          </cell>
          <cell r="H115">
            <v>332.41578947368419</v>
          </cell>
        </row>
        <row r="116">
          <cell r="C116" t="str">
            <v>CIP2293</v>
          </cell>
          <cell r="H116">
            <v>388.62210526315789</v>
          </cell>
        </row>
        <row r="117">
          <cell r="C117" t="str">
            <v>CIP2296</v>
          </cell>
          <cell r="H117">
            <v>238.93</v>
          </cell>
        </row>
        <row r="118">
          <cell r="C118" t="str">
            <v>CIP2306</v>
          </cell>
          <cell r="H118">
            <v>201.2684210526316</v>
          </cell>
        </row>
        <row r="119">
          <cell r="C119" t="str">
            <v>CIP2307</v>
          </cell>
          <cell r="H119">
            <v>195.9815789473684</v>
          </cell>
        </row>
        <row r="120">
          <cell r="C120" t="str">
            <v>CIP2310</v>
          </cell>
          <cell r="H120">
            <v>345.72</v>
          </cell>
        </row>
        <row r="121">
          <cell r="C121" t="str">
            <v>CIP2314</v>
          </cell>
          <cell r="H121">
            <v>50.417894736842108</v>
          </cell>
        </row>
        <row r="122">
          <cell r="C122" t="str">
            <v>CIP2315</v>
          </cell>
          <cell r="H122">
            <v>145</v>
          </cell>
        </row>
        <row r="123">
          <cell r="C123" t="str">
            <v>CIP2321</v>
          </cell>
          <cell r="H123">
            <v>208</v>
          </cell>
        </row>
        <row r="124">
          <cell r="C124" t="str">
            <v>CIP2326</v>
          </cell>
          <cell r="H124">
            <v>147</v>
          </cell>
        </row>
        <row r="125">
          <cell r="C125" t="str">
            <v>CIP2329</v>
          </cell>
          <cell r="H125">
            <v>264</v>
          </cell>
        </row>
        <row r="126">
          <cell r="C126" t="str">
            <v>CIP2332</v>
          </cell>
          <cell r="H126">
            <v>169</v>
          </cell>
        </row>
        <row r="127">
          <cell r="C127" t="str">
            <v>CIP2336</v>
          </cell>
          <cell r="H127">
            <v>104</v>
          </cell>
        </row>
        <row r="128">
          <cell r="C128" t="str">
            <v>CIP2338</v>
          </cell>
          <cell r="H128">
            <v>133.71368421052631</v>
          </cell>
        </row>
        <row r="129">
          <cell r="C129" t="str">
            <v>CIP2344</v>
          </cell>
          <cell r="H129">
            <v>312</v>
          </cell>
        </row>
        <row r="130">
          <cell r="C130" t="str">
            <v>CIP2349</v>
          </cell>
          <cell r="H130">
            <v>243</v>
          </cell>
        </row>
        <row r="131">
          <cell r="C131" t="str">
            <v>CIP2351</v>
          </cell>
          <cell r="H131">
            <v>137</v>
          </cell>
        </row>
        <row r="132">
          <cell r="C132" t="str">
            <v>CIP2358</v>
          </cell>
          <cell r="H132">
            <v>79.855789473684212</v>
          </cell>
        </row>
        <row r="133">
          <cell r="C133" t="str">
            <v>CIP2359</v>
          </cell>
          <cell r="H133">
            <v>317.31585263157893</v>
          </cell>
        </row>
        <row r="134">
          <cell r="C134" t="str">
            <v>CIP2361</v>
          </cell>
          <cell r="H134">
            <v>139</v>
          </cell>
        </row>
        <row r="135">
          <cell r="C135" t="str">
            <v>CIP2362</v>
          </cell>
          <cell r="H135">
            <v>163.89473684210526</v>
          </cell>
        </row>
        <row r="136">
          <cell r="C136" t="str">
            <v>CIP2368</v>
          </cell>
          <cell r="H136">
            <v>206</v>
          </cell>
        </row>
        <row r="137">
          <cell r="C137" t="str">
            <v>CIP2372</v>
          </cell>
          <cell r="H137">
            <v>178.77894736842106</v>
          </cell>
        </row>
        <row r="138">
          <cell r="C138" t="str">
            <v>CIP2373</v>
          </cell>
          <cell r="H138">
            <v>308</v>
          </cell>
        </row>
        <row r="139">
          <cell r="C139" t="str">
            <v>CIP2375</v>
          </cell>
          <cell r="H139">
            <v>152.19999999999999</v>
          </cell>
        </row>
        <row r="140">
          <cell r="C140" t="str">
            <v>CIP2377</v>
          </cell>
          <cell r="H140">
            <v>70</v>
          </cell>
        </row>
        <row r="141">
          <cell r="C141" t="str">
            <v>CIP2511</v>
          </cell>
          <cell r="H141">
            <v>179</v>
          </cell>
        </row>
        <row r="142">
          <cell r="C142" t="str">
            <v>CIP2618</v>
          </cell>
          <cell r="H142">
            <v>372.16684210526319</v>
          </cell>
        </row>
        <row r="143">
          <cell r="C143" t="str">
            <v>CIP2622</v>
          </cell>
          <cell r="H143">
            <v>242.70631578947368</v>
          </cell>
        </row>
        <row r="144">
          <cell r="C144" t="str">
            <v>CIP2623</v>
          </cell>
          <cell r="H144">
            <v>86</v>
          </cell>
        </row>
        <row r="145">
          <cell r="C145" t="str">
            <v>CIP2624</v>
          </cell>
          <cell r="H145">
            <v>312</v>
          </cell>
        </row>
        <row r="146">
          <cell r="C146" t="str">
            <v>CIP2625</v>
          </cell>
          <cell r="H146">
            <v>90</v>
          </cell>
        </row>
        <row r="147">
          <cell r="C147" t="str">
            <v>CIP2626</v>
          </cell>
          <cell r="H147">
            <v>183</v>
          </cell>
        </row>
        <row r="148">
          <cell r="C148" t="str">
            <v>CIP3002</v>
          </cell>
          <cell r="H148">
            <v>200</v>
          </cell>
        </row>
        <row r="149">
          <cell r="C149" t="str">
            <v>CIP3007</v>
          </cell>
          <cell r="H149">
            <v>86</v>
          </cell>
        </row>
        <row r="150">
          <cell r="C150" t="str">
            <v>CIP3009</v>
          </cell>
          <cell r="H150">
            <v>136</v>
          </cell>
        </row>
        <row r="151">
          <cell r="C151" t="str">
            <v>CIP3016</v>
          </cell>
          <cell r="H151">
            <v>29</v>
          </cell>
        </row>
        <row r="152">
          <cell r="C152" t="str">
            <v>CIP3018</v>
          </cell>
          <cell r="H152">
            <v>114</v>
          </cell>
        </row>
        <row r="153">
          <cell r="C153" t="str">
            <v>CIP3019</v>
          </cell>
          <cell r="H153">
            <v>191</v>
          </cell>
        </row>
        <row r="154">
          <cell r="C154" t="str">
            <v>CIP3022</v>
          </cell>
          <cell r="H154">
            <v>21.909473684210525</v>
          </cell>
        </row>
        <row r="155">
          <cell r="C155" t="str">
            <v>CIP3024</v>
          </cell>
          <cell r="H155">
            <v>54</v>
          </cell>
        </row>
        <row r="156">
          <cell r="C156" t="str">
            <v>CIP3026</v>
          </cell>
          <cell r="H156">
            <v>97</v>
          </cell>
        </row>
        <row r="157">
          <cell r="C157" t="str">
            <v>CIP3027</v>
          </cell>
          <cell r="H157">
            <v>136</v>
          </cell>
        </row>
        <row r="158">
          <cell r="C158" t="str">
            <v>CIP3030</v>
          </cell>
          <cell r="H158">
            <v>24</v>
          </cell>
        </row>
        <row r="159">
          <cell r="C159" t="str">
            <v>CIP3032</v>
          </cell>
          <cell r="H159">
            <v>229.52105263157895</v>
          </cell>
        </row>
        <row r="160">
          <cell r="C160" t="str">
            <v>CIP3033</v>
          </cell>
          <cell r="H160">
            <v>20</v>
          </cell>
        </row>
        <row r="161">
          <cell r="C161" t="str">
            <v>CIP3034</v>
          </cell>
          <cell r="H161">
            <v>62</v>
          </cell>
        </row>
        <row r="162">
          <cell r="C162" t="str">
            <v>CIP3035</v>
          </cell>
          <cell r="H162">
            <v>208</v>
          </cell>
        </row>
        <row r="163">
          <cell r="C163" t="str">
            <v>CIP3036</v>
          </cell>
          <cell r="H163">
            <v>288.7157894736842</v>
          </cell>
        </row>
        <row r="164">
          <cell r="C164" t="str">
            <v>CIP3037</v>
          </cell>
          <cell r="H164">
            <v>31.466842105263158</v>
          </cell>
        </row>
        <row r="165">
          <cell r="C165" t="str">
            <v>CIP3038</v>
          </cell>
          <cell r="H165">
            <v>59</v>
          </cell>
        </row>
        <row r="166">
          <cell r="C166" t="str">
            <v>CIP3039</v>
          </cell>
          <cell r="H166">
            <v>30</v>
          </cell>
        </row>
        <row r="167">
          <cell r="C167" t="str">
            <v>CIP3040</v>
          </cell>
          <cell r="H167">
            <v>14</v>
          </cell>
        </row>
        <row r="168">
          <cell r="C168" t="str">
            <v>CIP3041</v>
          </cell>
          <cell r="H168">
            <v>23</v>
          </cell>
        </row>
        <row r="169">
          <cell r="C169" t="str">
            <v>CIP3042</v>
          </cell>
          <cell r="H169">
            <v>113.97631578947369</v>
          </cell>
        </row>
        <row r="170">
          <cell r="C170" t="str">
            <v>CIP3046</v>
          </cell>
          <cell r="H170">
            <v>88</v>
          </cell>
        </row>
        <row r="171">
          <cell r="C171" t="str">
            <v>CIP3048</v>
          </cell>
          <cell r="H171">
            <v>105.32368421052632</v>
          </cell>
        </row>
        <row r="172">
          <cell r="C172" t="str">
            <v>CIP3050</v>
          </cell>
          <cell r="H172">
            <v>193</v>
          </cell>
        </row>
        <row r="173">
          <cell r="C173" t="str">
            <v>CIP3055</v>
          </cell>
          <cell r="H173">
            <v>96</v>
          </cell>
        </row>
        <row r="174">
          <cell r="C174" t="str">
            <v>CIP3060</v>
          </cell>
          <cell r="H174">
            <v>38</v>
          </cell>
        </row>
        <row r="175">
          <cell r="C175" t="str">
            <v>CIP3061</v>
          </cell>
          <cell r="H175">
            <v>92</v>
          </cell>
        </row>
        <row r="176">
          <cell r="C176" t="str">
            <v>CIP3062</v>
          </cell>
          <cell r="H176">
            <v>56</v>
          </cell>
        </row>
        <row r="177">
          <cell r="C177" t="str">
            <v>CIP3065</v>
          </cell>
          <cell r="H177">
            <v>65</v>
          </cell>
        </row>
        <row r="178">
          <cell r="C178" t="str">
            <v>CIP3069</v>
          </cell>
          <cell r="H178">
            <v>70</v>
          </cell>
        </row>
        <row r="179">
          <cell r="C179" t="str">
            <v>CIP3070</v>
          </cell>
          <cell r="H179">
            <v>43</v>
          </cell>
        </row>
        <row r="180">
          <cell r="C180" t="str">
            <v>CIP3071</v>
          </cell>
          <cell r="H180">
            <v>56</v>
          </cell>
        </row>
        <row r="181">
          <cell r="C181" t="str">
            <v>CIP3073</v>
          </cell>
          <cell r="H181">
            <v>41</v>
          </cell>
        </row>
        <row r="182">
          <cell r="C182" t="str">
            <v>CIP3074</v>
          </cell>
          <cell r="H182">
            <v>58</v>
          </cell>
        </row>
        <row r="183">
          <cell r="C183" t="str">
            <v>CIP3075</v>
          </cell>
          <cell r="H183">
            <v>73</v>
          </cell>
        </row>
        <row r="184">
          <cell r="C184" t="str">
            <v>CIP3077</v>
          </cell>
          <cell r="H184">
            <v>150</v>
          </cell>
        </row>
        <row r="185">
          <cell r="C185" t="str">
            <v>CIP3079</v>
          </cell>
          <cell r="H185">
            <v>29</v>
          </cell>
        </row>
        <row r="186">
          <cell r="C186" t="str">
            <v>CIP3080</v>
          </cell>
          <cell r="H186">
            <v>354.2157894736842</v>
          </cell>
        </row>
        <row r="187">
          <cell r="C187" t="str">
            <v>CIP3082</v>
          </cell>
          <cell r="H187">
            <v>91</v>
          </cell>
        </row>
        <row r="188">
          <cell r="C188" t="str">
            <v>CIP3083</v>
          </cell>
          <cell r="H188">
            <v>68</v>
          </cell>
        </row>
        <row r="189">
          <cell r="C189" t="str">
            <v>CIP3087</v>
          </cell>
          <cell r="H189">
            <v>86</v>
          </cell>
        </row>
        <row r="190">
          <cell r="C190" t="str">
            <v>CIP3090</v>
          </cell>
          <cell r="H190">
            <v>60</v>
          </cell>
        </row>
        <row r="191">
          <cell r="C191" t="str">
            <v>CIP3093</v>
          </cell>
          <cell r="H191">
            <v>13.50157894736842</v>
          </cell>
        </row>
        <row r="192">
          <cell r="C192" t="str">
            <v>CIP3094</v>
          </cell>
          <cell r="H192">
            <v>56</v>
          </cell>
        </row>
        <row r="193">
          <cell r="C193" t="str">
            <v>CIP3098</v>
          </cell>
          <cell r="H193">
            <v>61</v>
          </cell>
        </row>
        <row r="194">
          <cell r="C194" t="str">
            <v>CIP3099</v>
          </cell>
          <cell r="H194">
            <v>13</v>
          </cell>
        </row>
        <row r="195">
          <cell r="C195" t="str">
            <v>CIP3100</v>
          </cell>
          <cell r="H195">
            <v>62</v>
          </cell>
        </row>
        <row r="196">
          <cell r="C196" t="str">
            <v>CIP3105</v>
          </cell>
          <cell r="H196">
            <v>40.905263157894737</v>
          </cell>
        </row>
        <row r="197">
          <cell r="C197" t="str">
            <v>CIP3106</v>
          </cell>
          <cell r="H197">
            <v>60</v>
          </cell>
        </row>
        <row r="198">
          <cell r="C198" t="str">
            <v>CIP3107</v>
          </cell>
          <cell r="H198">
            <v>317.08947368421053</v>
          </cell>
        </row>
        <row r="199">
          <cell r="C199" t="str">
            <v>CIP3110</v>
          </cell>
          <cell r="H199">
            <v>208</v>
          </cell>
        </row>
        <row r="200">
          <cell r="C200" t="str">
            <v>CIP3156</v>
          </cell>
          <cell r="H200">
            <v>73</v>
          </cell>
        </row>
        <row r="201">
          <cell r="C201" t="str">
            <v>CIP3157</v>
          </cell>
          <cell r="H201">
            <v>204</v>
          </cell>
        </row>
        <row r="202">
          <cell r="C202" t="str">
            <v>CIP3161</v>
          </cell>
          <cell r="H202">
            <v>394.69894736842105</v>
          </cell>
        </row>
        <row r="203">
          <cell r="C203" t="str">
            <v>CIP3162</v>
          </cell>
          <cell r="H203">
            <v>168.58842105263159</v>
          </cell>
        </row>
        <row r="204">
          <cell r="C204" t="str">
            <v>CIP3163</v>
          </cell>
          <cell r="H204">
            <v>109</v>
          </cell>
        </row>
        <row r="205">
          <cell r="C205" t="str">
            <v>CIP3164</v>
          </cell>
          <cell r="H205">
            <v>250.57263157894738</v>
          </cell>
        </row>
        <row r="206">
          <cell r="C206" t="str">
            <v>CIP3306</v>
          </cell>
          <cell r="H206">
            <v>38</v>
          </cell>
        </row>
        <row r="207">
          <cell r="C207" t="str">
            <v>CIP3312</v>
          </cell>
          <cell r="H207">
            <v>87.901747368421056</v>
          </cell>
        </row>
        <row r="208">
          <cell r="C208" t="str">
            <v>CIP3315</v>
          </cell>
          <cell r="H208">
            <v>127</v>
          </cell>
        </row>
        <row r="209">
          <cell r="C209" t="str">
            <v>CIP3316</v>
          </cell>
          <cell r="H209">
            <v>213.15894736842105</v>
          </cell>
        </row>
        <row r="210">
          <cell r="C210" t="str">
            <v>CIP3317</v>
          </cell>
          <cell r="H210">
            <v>57</v>
          </cell>
        </row>
        <row r="211">
          <cell r="C211" t="str">
            <v>CIP3319</v>
          </cell>
          <cell r="H211">
            <v>135</v>
          </cell>
        </row>
        <row r="212">
          <cell r="C212" t="str">
            <v>CIP3321</v>
          </cell>
          <cell r="H212">
            <v>129.0728947368421</v>
          </cell>
        </row>
        <row r="213">
          <cell r="C213" t="str">
            <v>CIP3324</v>
          </cell>
          <cell r="H213">
            <v>47</v>
          </cell>
        </row>
        <row r="214">
          <cell r="C214" t="str">
            <v>CIP3325</v>
          </cell>
          <cell r="H214">
            <v>98</v>
          </cell>
        </row>
        <row r="215">
          <cell r="C215" t="str">
            <v>CIP3326</v>
          </cell>
          <cell r="H215">
            <v>44</v>
          </cell>
        </row>
        <row r="216">
          <cell r="C216" t="str">
            <v>CIP3330</v>
          </cell>
          <cell r="H216">
            <v>31</v>
          </cell>
        </row>
        <row r="217">
          <cell r="C217" t="str">
            <v>CIP3331</v>
          </cell>
          <cell r="H217">
            <v>60.2</v>
          </cell>
        </row>
        <row r="218">
          <cell r="C218" t="str">
            <v>CIP3337</v>
          </cell>
          <cell r="H218">
            <v>68</v>
          </cell>
        </row>
        <row r="219">
          <cell r="C219" t="str">
            <v>CIP3342</v>
          </cell>
          <cell r="H219">
            <v>142</v>
          </cell>
        </row>
        <row r="220">
          <cell r="C220" t="str">
            <v>CIP3502</v>
          </cell>
          <cell r="H220">
            <v>419</v>
          </cell>
        </row>
        <row r="221">
          <cell r="C221" t="str">
            <v>CIP3523</v>
          </cell>
          <cell r="H221">
            <v>218</v>
          </cell>
        </row>
        <row r="222">
          <cell r="C222" t="str">
            <v>CIP3538</v>
          </cell>
          <cell r="H222">
            <v>111.65894736842105</v>
          </cell>
        </row>
        <row r="223">
          <cell r="C223" t="str">
            <v>CIP3540</v>
          </cell>
          <cell r="H223">
            <v>74</v>
          </cell>
        </row>
        <row r="224">
          <cell r="C224" t="str">
            <v>CIP3549</v>
          </cell>
          <cell r="H224">
            <v>172.05157894736843</v>
          </cell>
        </row>
        <row r="225">
          <cell r="C225" t="str">
            <v>CIP3551</v>
          </cell>
          <cell r="H225">
            <v>401</v>
          </cell>
        </row>
        <row r="226">
          <cell r="C226" t="str">
            <v>CIP5200</v>
          </cell>
          <cell r="H226">
            <v>407</v>
          </cell>
        </row>
        <row r="227">
          <cell r="C227" t="str">
            <v>CIP5202</v>
          </cell>
          <cell r="H227">
            <v>216</v>
          </cell>
        </row>
        <row r="228">
          <cell r="C228" t="str">
            <v>CIP5204</v>
          </cell>
          <cell r="H228">
            <v>277.13894736842104</v>
          </cell>
        </row>
        <row r="229">
          <cell r="C229" t="str">
            <v>CIP5207</v>
          </cell>
          <cell r="H229">
            <v>139</v>
          </cell>
        </row>
        <row r="230">
          <cell r="C230" t="str">
            <v>CIP5208</v>
          </cell>
          <cell r="H230">
            <v>217.76315789473685</v>
          </cell>
        </row>
        <row r="231">
          <cell r="C231" t="str">
            <v>CIP5211</v>
          </cell>
          <cell r="H231">
            <v>244.49368421052631</v>
          </cell>
        </row>
        <row r="233">
          <cell r="C233" t="str">
            <v>CIS4019</v>
          </cell>
          <cell r="H233">
            <v>950</v>
          </cell>
        </row>
        <row r="234">
          <cell r="C234" t="str">
            <v>CIS4057</v>
          </cell>
          <cell r="H234">
            <v>669</v>
          </cell>
        </row>
        <row r="235">
          <cell r="C235" t="str">
            <v>CIS4173</v>
          </cell>
          <cell r="H235">
            <v>816</v>
          </cell>
        </row>
        <row r="236">
          <cell r="C236" t="str">
            <v>CIS4192</v>
          </cell>
          <cell r="H236">
            <v>613</v>
          </cell>
        </row>
        <row r="237">
          <cell r="C237" t="str">
            <v>CIS4509</v>
          </cell>
          <cell r="H237">
            <v>1889</v>
          </cell>
        </row>
        <row r="238">
          <cell r="C238" t="str">
            <v>CIS5404</v>
          </cell>
          <cell r="H238">
            <v>1182</v>
          </cell>
        </row>
        <row r="239">
          <cell r="C239" t="str">
            <v>CIS5411</v>
          </cell>
          <cell r="H239">
            <v>1415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ren.sellors@derbyshire.gov.uk"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H51"/>
  <sheetViews>
    <sheetView showGridLines="0" tabSelected="1" zoomScaleNormal="100" workbookViewId="0">
      <selection activeCell="D3" sqref="D3"/>
    </sheetView>
  </sheetViews>
  <sheetFormatPr defaultRowHeight="14.4" x14ac:dyDescent="0.3"/>
  <cols>
    <col min="1" max="1" width="3.6640625" style="119" customWidth="1"/>
    <col min="2" max="2" width="3" style="184" customWidth="1"/>
    <col min="3" max="3" width="49.88671875" style="119" customWidth="1"/>
    <col min="4" max="4" width="11.44140625" style="119" customWidth="1"/>
    <col min="5" max="5" width="61.33203125" style="119" customWidth="1"/>
    <col min="6" max="6" width="3.6640625" style="119" customWidth="1"/>
    <col min="7" max="7" width="6.88671875" style="6" customWidth="1"/>
    <col min="8" max="8" width="18" style="134" bestFit="1" customWidth="1"/>
  </cols>
  <sheetData>
    <row r="1" spans="1:8" ht="25.8" x14ac:dyDescent="0.3">
      <c r="A1" s="35"/>
      <c r="B1" s="188" t="s">
        <v>1564</v>
      </c>
      <c r="C1" s="35"/>
      <c r="D1" s="35"/>
      <c r="E1" s="35"/>
      <c r="F1" s="35"/>
      <c r="G1" s="6" t="s">
        <v>1201</v>
      </c>
      <c r="H1" s="135" t="s">
        <v>1565</v>
      </c>
    </row>
    <row r="2" spans="1:8" ht="15" customHeight="1" thickBot="1" x14ac:dyDescent="0.35">
      <c r="A2" s="35"/>
      <c r="B2" s="179"/>
      <c r="C2" s="35"/>
      <c r="D2" s="35"/>
      <c r="E2" s="35"/>
      <c r="F2" s="35"/>
    </row>
    <row r="3" spans="1:8" s="119" customFormat="1" ht="18.600000000000001" thickBot="1" x14ac:dyDescent="0.4">
      <c r="A3" s="35"/>
      <c r="B3" s="128" t="s">
        <v>1547</v>
      </c>
      <c r="C3" s="35"/>
      <c r="D3" s="208"/>
      <c r="E3" s="72" t="str">
        <f>IF(_xlfn.XLOOKUP(D3,Rankings!K:K,Rankings!P:P)=0,"",_xlfn.XLOOKUP(D3,Rankings!K:K,Rankings!P:P))</f>
        <v/>
      </c>
      <c r="F3" s="35"/>
      <c r="G3" s="6"/>
      <c r="H3" s="134"/>
    </row>
    <row r="4" spans="1:8" s="119" customFormat="1" ht="47.25" customHeight="1" x14ac:dyDescent="0.3">
      <c r="A4" s="35"/>
      <c r="B4" s="180"/>
      <c r="C4" s="35"/>
      <c r="D4" s="35"/>
      <c r="E4" s="35"/>
      <c r="F4" s="35"/>
      <c r="G4" s="6"/>
      <c r="H4" s="134"/>
    </row>
    <row r="5" spans="1:8" s="119" customFormat="1" x14ac:dyDescent="0.3">
      <c r="A5" s="35"/>
      <c r="B5" s="181" t="s">
        <v>1528</v>
      </c>
      <c r="C5" s="35"/>
      <c r="D5" s="35"/>
      <c r="E5" s="35"/>
      <c r="F5" s="35"/>
      <c r="G5" s="6"/>
      <c r="H5" s="134"/>
    </row>
    <row r="6" spans="1:8" s="186" customFormat="1" x14ac:dyDescent="0.3">
      <c r="A6" s="130"/>
      <c r="B6" s="130" t="s">
        <v>1533</v>
      </c>
      <c r="C6" s="130"/>
      <c r="D6" s="130"/>
      <c r="E6" s="130"/>
      <c r="F6" s="130"/>
      <c r="G6" s="131"/>
      <c r="H6" s="134"/>
    </row>
    <row r="7" spans="1:8" s="119" customFormat="1" x14ac:dyDescent="0.3">
      <c r="A7" s="35"/>
      <c r="B7" s="179" t="s">
        <v>1527</v>
      </c>
      <c r="C7" s="234" t="s">
        <v>1534</v>
      </c>
      <c r="D7" s="234"/>
      <c r="E7" s="234"/>
      <c r="F7" s="35"/>
      <c r="G7" s="6"/>
      <c r="H7" s="134"/>
    </row>
    <row r="8" spans="1:8" s="119" customFormat="1" x14ac:dyDescent="0.3">
      <c r="A8" s="35"/>
      <c r="B8" s="130"/>
      <c r="C8" s="35"/>
      <c r="D8" s="35"/>
      <c r="E8" s="35"/>
      <c r="F8" s="35"/>
      <c r="G8" s="6"/>
      <c r="H8" s="134"/>
    </row>
    <row r="9" spans="1:8" x14ac:dyDescent="0.3">
      <c r="A9" s="35"/>
      <c r="B9" s="181" t="s">
        <v>1144</v>
      </c>
      <c r="C9" s="35"/>
      <c r="D9" s="35"/>
      <c r="E9" s="35"/>
      <c r="F9" s="35"/>
    </row>
    <row r="10" spans="1:8" s="108" customFormat="1" x14ac:dyDescent="0.3">
      <c r="A10" s="35"/>
      <c r="B10" s="130" t="s">
        <v>1550</v>
      </c>
      <c r="C10" s="35"/>
      <c r="D10" s="35"/>
      <c r="E10" s="130"/>
      <c r="F10" s="130"/>
      <c r="G10" s="131"/>
      <c r="H10" s="134"/>
    </row>
    <row r="11" spans="1:8" ht="30" customHeight="1" x14ac:dyDescent="0.3">
      <c r="A11" s="35"/>
      <c r="B11" s="179" t="s">
        <v>1527</v>
      </c>
      <c r="C11" s="234" t="s">
        <v>1536</v>
      </c>
      <c r="D11" s="234"/>
      <c r="E11" s="234"/>
      <c r="F11" s="127"/>
      <c r="G11" s="132"/>
    </row>
    <row r="12" spans="1:8" s="108" customFormat="1" x14ac:dyDescent="0.3">
      <c r="A12" s="35"/>
      <c r="B12" s="179" t="s">
        <v>1527</v>
      </c>
      <c r="C12" s="235" t="s">
        <v>1207</v>
      </c>
      <c r="D12" s="235"/>
      <c r="E12" s="235"/>
      <c r="F12" s="127"/>
      <c r="G12" s="132"/>
      <c r="H12" s="134"/>
    </row>
    <row r="13" spans="1:8" s="108" customFormat="1" ht="30" customHeight="1" x14ac:dyDescent="0.3">
      <c r="A13" s="35"/>
      <c r="B13" s="179" t="s">
        <v>1527</v>
      </c>
      <c r="C13" s="234" t="s">
        <v>1530</v>
      </c>
      <c r="D13" s="234"/>
      <c r="E13" s="234"/>
      <c r="F13" s="127"/>
      <c r="G13" s="132"/>
      <c r="H13" s="134"/>
    </row>
    <row r="14" spans="1:8" s="108" customFormat="1" x14ac:dyDescent="0.3">
      <c r="A14" s="35"/>
      <c r="B14" s="179" t="s">
        <v>1527</v>
      </c>
      <c r="C14" s="235" t="s">
        <v>1538</v>
      </c>
      <c r="D14" s="235"/>
      <c r="E14" s="235"/>
      <c r="F14" s="126"/>
      <c r="G14" s="133"/>
      <c r="H14" s="134"/>
    </row>
    <row r="15" spans="1:8" s="108" customFormat="1" x14ac:dyDescent="0.3">
      <c r="A15" s="35"/>
      <c r="B15" s="179" t="s">
        <v>1527</v>
      </c>
      <c r="C15" s="235" t="s">
        <v>1208</v>
      </c>
      <c r="D15" s="235"/>
      <c r="E15" s="235"/>
      <c r="F15" s="126"/>
      <c r="G15" s="133"/>
      <c r="H15" s="134"/>
    </row>
    <row r="16" spans="1:8" x14ac:dyDescent="0.3">
      <c r="A16" s="35"/>
      <c r="B16" s="179"/>
      <c r="C16" s="35"/>
      <c r="D16" s="35"/>
      <c r="E16" s="35"/>
      <c r="F16" s="35"/>
    </row>
    <row r="17" spans="1:8" x14ac:dyDescent="0.3">
      <c r="A17" s="35"/>
      <c r="B17" s="181" t="s">
        <v>1157</v>
      </c>
      <c r="C17" s="35"/>
      <c r="D17" s="35"/>
      <c r="E17" s="35"/>
      <c r="F17" s="35"/>
    </row>
    <row r="18" spans="1:8" x14ac:dyDescent="0.3">
      <c r="A18" s="35"/>
      <c r="B18" s="126" t="s">
        <v>1549</v>
      </c>
      <c r="C18" s="35"/>
      <c r="D18" s="35"/>
      <c r="E18" s="126"/>
      <c r="F18" s="126"/>
      <c r="G18" s="133"/>
    </row>
    <row r="19" spans="1:8" s="119" customFormat="1" x14ac:dyDescent="0.3">
      <c r="A19" s="35"/>
      <c r="B19" s="189" t="s">
        <v>1548</v>
      </c>
      <c r="C19" s="35"/>
      <c r="D19" s="35"/>
      <c r="E19" s="189"/>
      <c r="F19" s="189"/>
      <c r="G19" s="133"/>
      <c r="H19" s="134"/>
    </row>
    <row r="20" spans="1:8" x14ac:dyDescent="0.3">
      <c r="A20" s="35"/>
      <c r="B20" s="179" t="s">
        <v>1527</v>
      </c>
      <c r="C20" s="235" t="s">
        <v>1537</v>
      </c>
      <c r="D20" s="235"/>
      <c r="E20" s="235"/>
      <c r="F20" s="127"/>
      <c r="G20" s="132"/>
    </row>
    <row r="21" spans="1:8" s="108" customFormat="1" x14ac:dyDescent="0.3">
      <c r="A21" s="35"/>
      <c r="B21" s="179" t="s">
        <v>1527</v>
      </c>
      <c r="C21" s="235" t="s">
        <v>1207</v>
      </c>
      <c r="D21" s="235"/>
      <c r="E21" s="235"/>
      <c r="F21" s="127"/>
      <c r="G21" s="132"/>
      <c r="H21" s="134"/>
    </row>
    <row r="22" spans="1:8" s="108" customFormat="1" x14ac:dyDescent="0.3">
      <c r="A22" s="35"/>
      <c r="B22" s="179" t="s">
        <v>1527</v>
      </c>
      <c r="C22" s="234" t="s">
        <v>1532</v>
      </c>
      <c r="D22" s="234"/>
      <c r="E22" s="234"/>
      <c r="F22" s="127"/>
      <c r="G22" s="132"/>
      <c r="H22" s="134"/>
    </row>
    <row r="23" spans="1:8" s="108" customFormat="1" x14ac:dyDescent="0.3">
      <c r="A23" s="35"/>
      <c r="B23" s="179" t="s">
        <v>1527</v>
      </c>
      <c r="C23" s="235" t="s">
        <v>1538</v>
      </c>
      <c r="D23" s="235"/>
      <c r="E23" s="235"/>
      <c r="F23" s="126"/>
      <c r="G23" s="133"/>
      <c r="H23" s="134"/>
    </row>
    <row r="24" spans="1:8" s="108" customFormat="1" x14ac:dyDescent="0.3">
      <c r="A24" s="35"/>
      <c r="B24" s="179" t="s">
        <v>1527</v>
      </c>
      <c r="C24" s="235" t="s">
        <v>1208</v>
      </c>
      <c r="D24" s="235"/>
      <c r="E24" s="235"/>
      <c r="F24" s="126"/>
      <c r="G24" s="133"/>
      <c r="H24" s="134"/>
    </row>
    <row r="25" spans="1:8" s="119" customFormat="1" x14ac:dyDescent="0.3">
      <c r="A25" s="35"/>
      <c r="B25" s="179"/>
      <c r="C25" s="35"/>
      <c r="D25" s="35"/>
      <c r="E25" s="35"/>
      <c r="F25" s="35"/>
      <c r="G25" s="6"/>
      <c r="H25" s="134"/>
    </row>
    <row r="26" spans="1:8" x14ac:dyDescent="0.3">
      <c r="A26" s="35"/>
      <c r="B26" s="181" t="s">
        <v>1164</v>
      </c>
      <c r="C26" s="35"/>
      <c r="D26" s="35"/>
      <c r="E26" s="35"/>
      <c r="F26" s="35"/>
    </row>
    <row r="27" spans="1:8" s="108" customFormat="1" x14ac:dyDescent="0.3">
      <c r="A27" s="35"/>
      <c r="B27" s="126" t="s">
        <v>1543</v>
      </c>
      <c r="C27" s="35"/>
      <c r="D27" s="35"/>
      <c r="E27" s="127"/>
      <c r="F27" s="127"/>
      <c r="G27" s="132"/>
      <c r="H27" s="134"/>
    </row>
    <row r="28" spans="1:8" s="119" customFormat="1" x14ac:dyDescent="0.3">
      <c r="A28" s="35"/>
      <c r="B28" s="126" t="s">
        <v>1541</v>
      </c>
      <c r="C28" s="35"/>
      <c r="D28" s="35"/>
      <c r="E28" s="127"/>
      <c r="F28" s="127"/>
      <c r="G28" s="132"/>
      <c r="H28" s="134"/>
    </row>
    <row r="29" spans="1:8" x14ac:dyDescent="0.3">
      <c r="A29" s="35"/>
      <c r="B29" s="179" t="s">
        <v>1527</v>
      </c>
      <c r="C29" s="235" t="s">
        <v>1537</v>
      </c>
      <c r="D29" s="235"/>
      <c r="E29" s="235"/>
      <c r="F29" s="127"/>
      <c r="G29" s="132"/>
    </row>
    <row r="30" spans="1:8" s="108" customFormat="1" x14ac:dyDescent="0.3">
      <c r="A30" s="35"/>
      <c r="B30" s="179" t="s">
        <v>1527</v>
      </c>
      <c r="C30" s="235" t="s">
        <v>1207</v>
      </c>
      <c r="D30" s="235"/>
      <c r="E30" s="235"/>
      <c r="F30" s="127"/>
      <c r="G30" s="132"/>
      <c r="H30" s="134"/>
    </row>
    <row r="31" spans="1:8" ht="30" customHeight="1" x14ac:dyDescent="0.3">
      <c r="A31" s="35"/>
      <c r="B31" s="179" t="s">
        <v>1527</v>
      </c>
      <c r="C31" s="234" t="s">
        <v>1531</v>
      </c>
      <c r="D31" s="234"/>
      <c r="E31" s="234"/>
      <c r="F31" s="127"/>
      <c r="G31" s="132"/>
    </row>
    <row r="32" spans="1:8" x14ac:dyDescent="0.3">
      <c r="A32" s="35"/>
      <c r="B32" s="179" t="s">
        <v>1527</v>
      </c>
      <c r="C32" s="235" t="s">
        <v>1539</v>
      </c>
      <c r="D32" s="235"/>
      <c r="E32" s="235"/>
      <c r="F32" s="127"/>
      <c r="G32" s="132"/>
    </row>
    <row r="33" spans="1:8" x14ac:dyDescent="0.3">
      <c r="A33" s="35"/>
      <c r="B33" s="179"/>
      <c r="C33" s="35"/>
      <c r="D33" s="35"/>
      <c r="E33" s="35"/>
      <c r="F33" s="35"/>
    </row>
    <row r="34" spans="1:8" x14ac:dyDescent="0.3">
      <c r="A34" s="35"/>
      <c r="B34" s="181" t="s">
        <v>1161</v>
      </c>
      <c r="C34" s="35"/>
      <c r="D34" s="35"/>
      <c r="E34" s="35"/>
      <c r="F34" s="35"/>
    </row>
    <row r="35" spans="1:8" ht="15" customHeight="1" x14ac:dyDescent="0.3">
      <c r="A35" s="35"/>
      <c r="B35" s="130" t="s">
        <v>1540</v>
      </c>
      <c r="C35" s="35"/>
      <c r="D35" s="185"/>
      <c r="E35" s="185"/>
      <c r="F35" s="126"/>
      <c r="G35" s="133"/>
    </row>
    <row r="36" spans="1:8" x14ac:dyDescent="0.3">
      <c r="A36" s="35"/>
      <c r="B36" s="179" t="s">
        <v>1527</v>
      </c>
      <c r="C36" s="234" t="s">
        <v>1544</v>
      </c>
      <c r="D36" s="234"/>
      <c r="E36" s="234"/>
      <c r="F36" s="126"/>
      <c r="G36" s="133"/>
    </row>
    <row r="37" spans="1:8" s="119" customFormat="1" x14ac:dyDescent="0.3">
      <c r="A37" s="35"/>
      <c r="B37" s="179" t="s">
        <v>1527</v>
      </c>
      <c r="C37" s="235" t="s">
        <v>1538</v>
      </c>
      <c r="D37" s="235"/>
      <c r="E37" s="235"/>
      <c r="F37" s="126"/>
      <c r="G37" s="133"/>
      <c r="H37" s="134"/>
    </row>
    <row r="38" spans="1:8" x14ac:dyDescent="0.3">
      <c r="A38" s="35"/>
      <c r="B38" s="179"/>
      <c r="C38" s="35"/>
      <c r="D38" s="35"/>
      <c r="E38" s="35"/>
      <c r="F38" s="35"/>
    </row>
    <row r="39" spans="1:8" x14ac:dyDescent="0.3">
      <c r="A39" s="35"/>
      <c r="B39" s="181" t="s">
        <v>1162</v>
      </c>
      <c r="C39" s="35"/>
      <c r="D39" s="35"/>
      <c r="E39" s="35"/>
      <c r="F39" s="35"/>
    </row>
    <row r="40" spans="1:8" s="119" customFormat="1" x14ac:dyDescent="0.3">
      <c r="A40" s="35"/>
      <c r="B40" s="130" t="s">
        <v>1540</v>
      </c>
      <c r="C40" s="35"/>
      <c r="D40" s="35"/>
      <c r="E40" s="35"/>
      <c r="F40" s="35"/>
      <c r="G40" s="6"/>
      <c r="H40" s="134"/>
    </row>
    <row r="41" spans="1:8" x14ac:dyDescent="0.3">
      <c r="A41" s="35"/>
      <c r="B41" s="179" t="s">
        <v>1527</v>
      </c>
      <c r="C41" s="234" t="s">
        <v>1546</v>
      </c>
      <c r="D41" s="234"/>
      <c r="E41" s="234"/>
      <c r="F41" s="126"/>
      <c r="G41" s="133"/>
    </row>
    <row r="42" spans="1:8" s="119" customFormat="1" x14ac:dyDescent="0.3">
      <c r="A42" s="35"/>
      <c r="B42" s="179" t="s">
        <v>1527</v>
      </c>
      <c r="C42" s="235" t="s">
        <v>1538</v>
      </c>
      <c r="D42" s="235"/>
      <c r="E42" s="235"/>
      <c r="F42" s="126"/>
      <c r="G42" s="133"/>
      <c r="H42" s="134"/>
    </row>
    <row r="43" spans="1:8" x14ac:dyDescent="0.3">
      <c r="A43" s="35"/>
      <c r="B43" s="179"/>
      <c r="C43" s="35"/>
      <c r="D43" s="35"/>
      <c r="E43" s="35"/>
      <c r="F43" s="35"/>
    </row>
    <row r="44" spans="1:8" x14ac:dyDescent="0.3">
      <c r="A44" s="35"/>
      <c r="B44" s="181" t="s">
        <v>1163</v>
      </c>
      <c r="C44" s="35"/>
      <c r="D44" s="35"/>
      <c r="E44" s="35"/>
      <c r="F44" s="35"/>
    </row>
    <row r="45" spans="1:8" s="119" customFormat="1" x14ac:dyDescent="0.3">
      <c r="A45" s="35"/>
      <c r="B45" s="130" t="s">
        <v>1540</v>
      </c>
      <c r="C45" s="35"/>
      <c r="D45" s="35"/>
      <c r="E45" s="35"/>
      <c r="F45" s="35"/>
      <c r="G45" s="6"/>
      <c r="H45" s="134"/>
    </row>
    <row r="46" spans="1:8" s="108" customFormat="1" x14ac:dyDescent="0.3">
      <c r="A46" s="35"/>
      <c r="B46" s="179" t="s">
        <v>1527</v>
      </c>
      <c r="C46" s="234" t="s">
        <v>1545</v>
      </c>
      <c r="D46" s="234"/>
      <c r="E46" s="234"/>
      <c r="F46" s="126"/>
      <c r="G46" s="133"/>
      <c r="H46" s="134"/>
    </row>
    <row r="47" spans="1:8" s="108" customFormat="1" x14ac:dyDescent="0.3">
      <c r="A47" s="35"/>
      <c r="B47" s="179" t="s">
        <v>1527</v>
      </c>
      <c r="C47" s="235" t="s">
        <v>1538</v>
      </c>
      <c r="D47" s="235"/>
      <c r="E47" s="235"/>
      <c r="F47" s="126"/>
      <c r="G47" s="133"/>
      <c r="H47" s="134"/>
    </row>
    <row r="48" spans="1:8" x14ac:dyDescent="0.3">
      <c r="A48" s="35"/>
      <c r="B48" s="179"/>
      <c r="C48" s="35"/>
      <c r="D48" s="35"/>
      <c r="E48" s="35"/>
      <c r="F48" s="35"/>
    </row>
    <row r="49" spans="1:6" x14ac:dyDescent="0.3">
      <c r="A49" s="35"/>
      <c r="B49" s="182" t="s">
        <v>1551</v>
      </c>
      <c r="C49" s="35"/>
      <c r="D49" s="183" t="s">
        <v>1526</v>
      </c>
      <c r="E49" s="35"/>
      <c r="F49" s="35"/>
    </row>
    <row r="50" spans="1:6" x14ac:dyDescent="0.3">
      <c r="A50" s="35"/>
      <c r="B50" s="179"/>
      <c r="C50" s="35"/>
      <c r="D50" s="35"/>
      <c r="E50" s="35"/>
      <c r="F50" s="35"/>
    </row>
    <row r="51" spans="1:6" x14ac:dyDescent="0.3">
      <c r="C51" s="129"/>
      <c r="D51" s="129"/>
    </row>
  </sheetData>
  <sheetProtection selectLockedCells="1"/>
  <sortState xmlns:xlrd2="http://schemas.microsoft.com/office/spreadsheetml/2017/richdata2" ref="C35:C36">
    <sortCondition ref="C34:C36"/>
  </sortState>
  <mergeCells count="21">
    <mergeCell ref="C7:E7"/>
    <mergeCell ref="C11:E11"/>
    <mergeCell ref="C12:E12"/>
    <mergeCell ref="C13:E13"/>
    <mergeCell ref="C14:E14"/>
    <mergeCell ref="C15:E15"/>
    <mergeCell ref="C20:E20"/>
    <mergeCell ref="C21:E21"/>
    <mergeCell ref="C22:E22"/>
    <mergeCell ref="C23:E23"/>
    <mergeCell ref="C24:E24"/>
    <mergeCell ref="C29:E29"/>
    <mergeCell ref="C30:E30"/>
    <mergeCell ref="C31:E31"/>
    <mergeCell ref="C32:E32"/>
    <mergeCell ref="C41:E41"/>
    <mergeCell ref="C42:E42"/>
    <mergeCell ref="C46:E46"/>
    <mergeCell ref="C47:E47"/>
    <mergeCell ref="C36:E36"/>
    <mergeCell ref="C37:E37"/>
  </mergeCells>
  <dataValidations count="1">
    <dataValidation allowBlank="1" showErrorMessage="1" prompt="Please enter your cost centre starting CIP or CIS, not your DfE number. " sqref="D3" xr:uid="{B5A8F06F-6203-46F1-9835-4A511D6097C9}"/>
  </dataValidations>
  <hyperlinks>
    <hyperlink ref="D49" r:id="rId1" xr:uid="{AF047624-43AC-43DE-BB4C-60A9CE965AFF}"/>
  </hyperlinks>
  <pageMargins left="0.70866141732283472" right="0.70866141732283472" top="0.74803149606299213" bottom="0.74803149606299213" header="0.31496062992125984" footer="0.31496062992125984"/>
  <pageSetup paperSize="9" scale="74" orientation="portrait" r:id="rId2"/>
  <headerFooter>
    <oddFooter>&amp;C_x000D_&amp;1#&amp;"Calibri"&amp;10&amp;K000000 CONTROLLED&amp;R&amp;"Arial,Regular"&amp;13Public</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sheetPr>
  <dimension ref="A1:F263"/>
  <sheetViews>
    <sheetView topLeftCell="A230" workbookViewId="0">
      <selection activeCell="D245" sqref="D245"/>
    </sheetView>
  </sheetViews>
  <sheetFormatPr defaultRowHeight="14.4" x14ac:dyDescent="0.3"/>
  <cols>
    <col min="1" max="4" width="11.33203125" style="21" customWidth="1"/>
    <col min="6" max="6" width="18.6640625" style="125" bestFit="1" customWidth="1"/>
  </cols>
  <sheetData>
    <row r="1" spans="1:6" x14ac:dyDescent="0.3">
      <c r="A1" s="9" t="s">
        <v>772</v>
      </c>
      <c r="B1" s="9" t="s">
        <v>775</v>
      </c>
      <c r="C1" s="9" t="s">
        <v>1214</v>
      </c>
      <c r="D1" s="9" t="s">
        <v>773</v>
      </c>
      <c r="F1" s="173" t="s">
        <v>1215</v>
      </c>
    </row>
    <row r="2" spans="1:6" x14ac:dyDescent="0.3">
      <c r="A2" s="21" t="s">
        <v>73</v>
      </c>
      <c r="B2" s="21" t="s">
        <v>784</v>
      </c>
      <c r="C2" s="100">
        <f>_xlfn.XLOOKUP(A2,'[1]Pupil Numbers'!$C:$C,'[1]Pupil Numbers'!$H:$H)</f>
        <v>22.201052631578946</v>
      </c>
      <c r="D2" s="21">
        <v>1</v>
      </c>
      <c r="F2" s="125" t="str">
        <f>_xlfn.XLOOKUP(A2,Academies!B:B,Academies!C:C,"No")</f>
        <v>No</v>
      </c>
    </row>
    <row r="3" spans="1:6" x14ac:dyDescent="0.3">
      <c r="A3" s="21" t="s">
        <v>328</v>
      </c>
      <c r="B3" s="21" t="s">
        <v>784</v>
      </c>
      <c r="C3" s="120">
        <f>_xlfn.XLOOKUP(A3,'[1]Pupil Numbers'!$C:$C,'[1]Pupil Numbers'!$H:$H)</f>
        <v>29</v>
      </c>
      <c r="D3" s="21">
        <v>2</v>
      </c>
      <c r="F3" s="125" t="str">
        <f>_xlfn.XLOOKUP(A3,Academies!B:B,Academies!C:C,"No")</f>
        <v>No</v>
      </c>
    </row>
    <row r="4" spans="1:6" x14ac:dyDescent="0.3">
      <c r="A4" s="21" t="s">
        <v>464</v>
      </c>
      <c r="B4" s="21" t="s">
        <v>784</v>
      </c>
      <c r="C4" s="120">
        <f>_xlfn.XLOOKUP(A4,'[1]Pupil Numbers'!$C:$C,'[1]Pupil Numbers'!$H:$H)</f>
        <v>31</v>
      </c>
      <c r="D4" s="119">
        <v>3</v>
      </c>
      <c r="F4" s="125" t="str">
        <f>_xlfn.XLOOKUP(A4,Academies!B:B,Academies!C:C,"No")</f>
        <v>No</v>
      </c>
    </row>
    <row r="5" spans="1:6" x14ac:dyDescent="0.3">
      <c r="A5" s="21" t="s">
        <v>223</v>
      </c>
      <c r="B5" s="21" t="s">
        <v>784</v>
      </c>
      <c r="C5" s="120">
        <f>_xlfn.XLOOKUP(A5,'[1]Pupil Numbers'!$C:$C,'[1]Pupil Numbers'!$H:$H)</f>
        <v>39.658947368421053</v>
      </c>
      <c r="D5" s="119">
        <v>4</v>
      </c>
      <c r="F5" s="125" t="str">
        <f>_xlfn.XLOOKUP(A5,Academies!B:B,Academies!C:C,"No")</f>
        <v>No</v>
      </c>
    </row>
    <row r="6" spans="1:6" x14ac:dyDescent="0.3">
      <c r="A6" s="21" t="s">
        <v>124</v>
      </c>
      <c r="B6" s="21" t="s">
        <v>784</v>
      </c>
      <c r="C6" s="120">
        <f>_xlfn.XLOOKUP(A6,'[1]Pupil Numbers'!$C:$C,'[1]Pupil Numbers'!$H:$H)</f>
        <v>40</v>
      </c>
      <c r="D6" s="119">
        <v>5</v>
      </c>
      <c r="F6" s="125" t="str">
        <f>_xlfn.XLOOKUP(A6,Academies!B:B,Academies!C:C,"No")</f>
        <v>No</v>
      </c>
    </row>
    <row r="7" spans="1:6" x14ac:dyDescent="0.3">
      <c r="A7" s="21" t="s">
        <v>264</v>
      </c>
      <c r="B7" s="21" t="s">
        <v>784</v>
      </c>
      <c r="C7" s="120">
        <f>_xlfn.XLOOKUP(A7,'[1]Pupil Numbers'!$C:$C,'[1]Pupil Numbers'!$H:$H)</f>
        <v>50.417894736842108</v>
      </c>
      <c r="D7" s="119">
        <v>6</v>
      </c>
      <c r="F7" s="125" t="str">
        <f>_xlfn.XLOOKUP(A7,Academies!B:B,Academies!C:C,"No")</f>
        <v>No</v>
      </c>
    </row>
    <row r="8" spans="1:6" x14ac:dyDescent="0.3">
      <c r="A8" s="21" t="s">
        <v>425</v>
      </c>
      <c r="B8" s="21" t="s">
        <v>784</v>
      </c>
      <c r="C8" s="120">
        <f>_xlfn.XLOOKUP(A8,'[1]Pupil Numbers'!$C:$C,'[1]Pupil Numbers'!$H:$H)</f>
        <v>60</v>
      </c>
      <c r="D8" s="119">
        <v>7</v>
      </c>
      <c r="F8" s="125" t="str">
        <f>_xlfn.XLOOKUP(A8,Academies!B:B,Academies!C:C,"No")</f>
        <v>No</v>
      </c>
    </row>
    <row r="9" spans="1:6" x14ac:dyDescent="0.3">
      <c r="A9" s="21" t="s">
        <v>420</v>
      </c>
      <c r="B9" s="21" t="s">
        <v>784</v>
      </c>
      <c r="C9" s="120">
        <f>_xlfn.XLOOKUP(A9,'[1]Pupil Numbers'!$C:$C,'[1]Pupil Numbers'!$H:$H)</f>
        <v>62</v>
      </c>
      <c r="D9" s="119">
        <v>8</v>
      </c>
      <c r="F9" s="125" t="str">
        <f>_xlfn.XLOOKUP(A9,Academies!B:B,Academies!C:C,"No")</f>
        <v>No</v>
      </c>
    </row>
    <row r="10" spans="1:6" x14ac:dyDescent="0.3">
      <c r="A10" s="21" t="s">
        <v>304</v>
      </c>
      <c r="B10" s="21" t="s">
        <v>784</v>
      </c>
      <c r="C10" s="120">
        <f>_xlfn.XLOOKUP(A10,'[1]Pupil Numbers'!$C:$C,'[1]Pupil Numbers'!$H:$H)</f>
        <v>70</v>
      </c>
      <c r="D10" s="119">
        <v>9</v>
      </c>
      <c r="F10" s="125" t="str">
        <f>_xlfn.XLOOKUP(A10,Academies!B:B,Academies!C:C,"No")</f>
        <v>No</v>
      </c>
    </row>
    <row r="11" spans="1:6" x14ac:dyDescent="0.3">
      <c r="A11" s="21" t="s">
        <v>288</v>
      </c>
      <c r="B11" s="21" t="s">
        <v>784</v>
      </c>
      <c r="C11" s="120">
        <f>_xlfn.XLOOKUP(A11,'[1]Pupil Numbers'!$C:$C,'[1]Pupil Numbers'!$H:$H)</f>
        <v>79.855789473684212</v>
      </c>
      <c r="D11" s="119">
        <v>10</v>
      </c>
      <c r="F11" s="125" t="str">
        <f>_xlfn.XLOOKUP(A11,Academies!B:B,Academies!C:C,"No")</f>
        <v>No</v>
      </c>
    </row>
    <row r="12" spans="1:6" x14ac:dyDescent="0.3">
      <c r="A12" s="21" t="s">
        <v>367</v>
      </c>
      <c r="B12" s="21" t="s">
        <v>784</v>
      </c>
      <c r="C12" s="120">
        <f>_xlfn.XLOOKUP(A12,'[1]Pupil Numbers'!$C:$C,'[1]Pupil Numbers'!$H:$H)</f>
        <v>88</v>
      </c>
      <c r="D12" s="119">
        <v>11</v>
      </c>
      <c r="F12" s="125" t="str">
        <f>_xlfn.XLOOKUP(A12,Academies!B:B,Academies!C:C,"No")</f>
        <v>No</v>
      </c>
    </row>
    <row r="13" spans="1:6" x14ac:dyDescent="0.3">
      <c r="A13" s="21" t="s">
        <v>98</v>
      </c>
      <c r="B13" s="21" t="s">
        <v>784</v>
      </c>
      <c r="C13" s="120">
        <f>_xlfn.XLOOKUP(A13,'[1]Pupil Numbers'!$C:$C,'[1]Pupil Numbers'!$H:$H)</f>
        <v>100.16</v>
      </c>
      <c r="D13" s="119">
        <v>12</v>
      </c>
      <c r="F13" s="125" t="str">
        <f>_xlfn.XLOOKUP(A13,Academies!B:B,Academies!C:C,"No")</f>
        <v>No</v>
      </c>
    </row>
    <row r="14" spans="1:6" x14ac:dyDescent="0.3">
      <c r="A14" s="21" t="s">
        <v>278</v>
      </c>
      <c r="B14" s="21" t="s">
        <v>784</v>
      </c>
      <c r="C14" s="120">
        <f>_xlfn.XLOOKUP(A14,'[1]Pupil Numbers'!$C:$C,'[1]Pupil Numbers'!$H:$H)</f>
        <v>104</v>
      </c>
      <c r="D14" s="119">
        <v>13</v>
      </c>
      <c r="F14" s="125" t="str">
        <f>_xlfn.XLOOKUP(A14,Academies!B:B,Academies!C:C,"No")</f>
        <v>No</v>
      </c>
    </row>
    <row r="15" spans="1:6" x14ac:dyDescent="0.3">
      <c r="A15" s="21" t="s">
        <v>369</v>
      </c>
      <c r="B15" s="21" t="s">
        <v>784</v>
      </c>
      <c r="C15" s="120">
        <f>_xlfn.XLOOKUP(A15,'[1]Pupil Numbers'!$C:$C,'[1]Pupil Numbers'!$H:$H)</f>
        <v>105.32368421052632</v>
      </c>
      <c r="D15" s="119">
        <v>14</v>
      </c>
      <c r="F15" s="125" t="str">
        <f>_xlfn.XLOOKUP(A15,Academies!B:B,Academies!C:C,"No")</f>
        <v>No</v>
      </c>
    </row>
    <row r="16" spans="1:6" x14ac:dyDescent="0.3">
      <c r="A16" s="21" t="s">
        <v>142</v>
      </c>
      <c r="B16" s="21" t="s">
        <v>784</v>
      </c>
      <c r="C16" s="120">
        <f>_xlfn.XLOOKUP(A16,'[1]Pupil Numbers'!$C:$C,'[1]Pupil Numbers'!$H:$H)</f>
        <v>114.17368421052632</v>
      </c>
      <c r="D16" s="119">
        <v>15</v>
      </c>
      <c r="F16" s="125" t="str">
        <f>_xlfn.XLOOKUP(A16,Academies!B:B,Academies!C:C,"No")</f>
        <v>No</v>
      </c>
    </row>
    <row r="17" spans="1:6" x14ac:dyDescent="0.3">
      <c r="A17" s="21" t="s">
        <v>204</v>
      </c>
      <c r="B17" s="21" t="s">
        <v>784</v>
      </c>
      <c r="C17" s="120">
        <f>_xlfn.XLOOKUP(A17,'[1]Pupil Numbers'!$C:$C,'[1]Pupil Numbers'!$H:$H)</f>
        <v>118.14526315789473</v>
      </c>
      <c r="D17" s="119">
        <v>16</v>
      </c>
      <c r="F17" s="125" t="str">
        <f>_xlfn.XLOOKUP(A17,Academies!B:B,Academies!C:C,"No")</f>
        <v>No</v>
      </c>
    </row>
    <row r="18" spans="1:6" x14ac:dyDescent="0.3">
      <c r="A18" s="21" t="s">
        <v>280</v>
      </c>
      <c r="B18" s="21" t="s">
        <v>784</v>
      </c>
      <c r="C18" s="120">
        <f>_xlfn.XLOOKUP(A18,'[1]Pupil Numbers'!$C:$C,'[1]Pupil Numbers'!$H:$H)</f>
        <v>133.71368421052631</v>
      </c>
      <c r="D18" s="119">
        <v>17</v>
      </c>
      <c r="F18" s="125" t="str">
        <f>_xlfn.XLOOKUP(A18,Academies!B:B,Academies!C:C,"No")</f>
        <v>No</v>
      </c>
    </row>
    <row r="19" spans="1:6" x14ac:dyDescent="0.3">
      <c r="A19" s="21" t="s">
        <v>286</v>
      </c>
      <c r="B19" s="21" t="s">
        <v>784</v>
      </c>
      <c r="C19" s="120">
        <f>_xlfn.XLOOKUP(A19,'[1]Pupil Numbers'!$C:$C,'[1]Pupil Numbers'!$H:$H)</f>
        <v>137</v>
      </c>
      <c r="D19" s="119">
        <v>18</v>
      </c>
      <c r="F19" s="125" t="str">
        <f>_xlfn.XLOOKUP(A19,Academies!B:B,Academies!C:C,"No")</f>
        <v>No</v>
      </c>
    </row>
    <row r="20" spans="1:6" x14ac:dyDescent="0.3">
      <c r="A20" s="21" t="s">
        <v>271</v>
      </c>
      <c r="B20" s="21" t="s">
        <v>784</v>
      </c>
      <c r="C20" s="120">
        <f>_xlfn.XLOOKUP(A20,'[1]Pupil Numbers'!$C:$C,'[1]Pupil Numbers'!$H:$H)</f>
        <v>147</v>
      </c>
      <c r="D20" s="119">
        <v>19</v>
      </c>
      <c r="F20" s="125" t="str">
        <f>_xlfn.XLOOKUP(A20,Academies!B:B,Academies!C:C,"No")</f>
        <v>No</v>
      </c>
    </row>
    <row r="21" spans="1:6" x14ac:dyDescent="0.3">
      <c r="A21" s="21" t="s">
        <v>302</v>
      </c>
      <c r="B21" s="21" t="s">
        <v>784</v>
      </c>
      <c r="C21" s="120">
        <f>_xlfn.XLOOKUP(A21,'[1]Pupil Numbers'!$C:$C,'[1]Pupil Numbers'!$H:$H)</f>
        <v>152.19999999999999</v>
      </c>
      <c r="D21" s="119">
        <v>20</v>
      </c>
      <c r="F21" s="125" t="str">
        <f>_xlfn.XLOOKUP(A21,Academies!B:B,Academies!C:C,"No")</f>
        <v>No</v>
      </c>
    </row>
    <row r="22" spans="1:6" x14ac:dyDescent="0.3">
      <c r="A22" s="21" t="s">
        <v>165</v>
      </c>
      <c r="B22" s="21" t="s">
        <v>784</v>
      </c>
      <c r="C22" s="120">
        <f>_xlfn.XLOOKUP(A22,'[1]Pupil Numbers'!$C:$C,'[1]Pupil Numbers'!$H:$H)</f>
        <v>154</v>
      </c>
      <c r="D22" s="119">
        <v>21</v>
      </c>
      <c r="F22" s="125" t="str">
        <f>_xlfn.XLOOKUP(A22,Academies!B:B,Academies!C:C,"No")</f>
        <v>No</v>
      </c>
    </row>
    <row r="23" spans="1:6" x14ac:dyDescent="0.3">
      <c r="A23" s="21" t="s">
        <v>69</v>
      </c>
      <c r="B23" s="21" t="s">
        <v>784</v>
      </c>
      <c r="C23" s="120">
        <f>_xlfn.XLOOKUP(A23,'[1]Pupil Numbers'!$C:$C,'[1]Pupil Numbers'!$H:$H)</f>
        <v>159</v>
      </c>
      <c r="D23" s="119">
        <v>22</v>
      </c>
      <c r="F23" s="125" t="str">
        <f>_xlfn.XLOOKUP(A23,Academies!B:B,Academies!C:C,"No")</f>
        <v>No</v>
      </c>
    </row>
    <row r="24" spans="1:6" x14ac:dyDescent="0.3">
      <c r="A24" s="21" t="s">
        <v>18</v>
      </c>
      <c r="B24" s="21" t="s">
        <v>784</v>
      </c>
      <c r="C24" s="120">
        <f>_xlfn.XLOOKUP(A24,'[1]Pupil Numbers'!$C:$C,'[1]Pupil Numbers'!$H:$H)</f>
        <v>160</v>
      </c>
      <c r="D24" s="119">
        <v>23</v>
      </c>
      <c r="F24" s="125" t="str">
        <f>_xlfn.XLOOKUP(A24,Academies!B:B,Academies!C:C,"No")</f>
        <v>No</v>
      </c>
    </row>
    <row r="25" spans="1:6" x14ac:dyDescent="0.3">
      <c r="A25" s="21" t="s">
        <v>146</v>
      </c>
      <c r="B25" s="21" t="s">
        <v>784</v>
      </c>
      <c r="C25" s="120">
        <f>_xlfn.XLOOKUP(A25,'[1]Pupil Numbers'!$C:$C,'[1]Pupil Numbers'!$H:$H)</f>
        <v>162</v>
      </c>
      <c r="D25" s="119">
        <v>24</v>
      </c>
      <c r="F25" s="125" t="str">
        <f>_xlfn.XLOOKUP(A25,Academies!B:B,Academies!C:C,"No")</f>
        <v>No</v>
      </c>
    </row>
    <row r="26" spans="1:6" x14ac:dyDescent="0.3">
      <c r="A26" s="21" t="s">
        <v>196</v>
      </c>
      <c r="B26" s="21" t="s">
        <v>784</v>
      </c>
      <c r="C26" s="120">
        <f>_xlfn.XLOOKUP(A26,'[1]Pupil Numbers'!$C:$C,'[1]Pupil Numbers'!$H:$H)</f>
        <v>162</v>
      </c>
      <c r="D26" s="119">
        <v>25</v>
      </c>
      <c r="F26" s="125" t="str">
        <f>_xlfn.XLOOKUP(A26,Academies!B:B,Academies!C:C,"No")</f>
        <v>No</v>
      </c>
    </row>
    <row r="27" spans="1:6" x14ac:dyDescent="0.3">
      <c r="A27" s="21" t="s">
        <v>294</v>
      </c>
      <c r="B27" s="21" t="s">
        <v>784</v>
      </c>
      <c r="C27" s="120">
        <f>_xlfn.XLOOKUP(A27,'[1]Pupil Numbers'!$C:$C,'[1]Pupil Numbers'!$H:$H)</f>
        <v>163.89473684210526</v>
      </c>
      <c r="D27" s="119">
        <v>26</v>
      </c>
      <c r="F27" s="125" t="str">
        <f>_xlfn.XLOOKUP(A27,Academies!B:B,Academies!C:C,"No")</f>
        <v>No</v>
      </c>
    </row>
    <row r="28" spans="1:6" x14ac:dyDescent="0.3">
      <c r="A28" s="21" t="s">
        <v>186</v>
      </c>
      <c r="B28" s="21" t="s">
        <v>784</v>
      </c>
      <c r="C28" s="120">
        <f>_xlfn.XLOOKUP(A28,'[1]Pupil Numbers'!$C:$C,'[1]Pupil Numbers'!$H:$H)</f>
        <v>168</v>
      </c>
      <c r="D28" s="119">
        <v>27</v>
      </c>
      <c r="F28" s="125" t="str">
        <f>_xlfn.XLOOKUP(A28,Academies!B:B,Academies!C:C,"No")</f>
        <v>No</v>
      </c>
    </row>
    <row r="29" spans="1:6" x14ac:dyDescent="0.3">
      <c r="A29" s="21" t="s">
        <v>219</v>
      </c>
      <c r="B29" s="21" t="s">
        <v>784</v>
      </c>
      <c r="C29" s="120">
        <f>_xlfn.XLOOKUP(A29,'[1]Pupil Numbers'!$C:$C,'[1]Pupil Numbers'!$H:$H)</f>
        <v>169.42105263157896</v>
      </c>
      <c r="D29" s="119">
        <v>28</v>
      </c>
      <c r="F29" s="125" t="str">
        <f>_xlfn.XLOOKUP(A29,Academies!B:B,Academies!C:C,"No")</f>
        <v>No</v>
      </c>
    </row>
    <row r="30" spans="1:6" x14ac:dyDescent="0.3">
      <c r="A30" s="21" t="s">
        <v>63</v>
      </c>
      <c r="B30" s="21" t="s">
        <v>784</v>
      </c>
      <c r="C30" s="120">
        <f>_xlfn.XLOOKUP(A30,'[1]Pupil Numbers'!$C:$C,'[1]Pupil Numbers'!$H:$H)</f>
        <v>170.25578947368422</v>
      </c>
      <c r="D30" s="119">
        <v>29</v>
      </c>
      <c r="F30" s="125" t="str">
        <f>_xlfn.XLOOKUP(A30,Academies!B:B,Academies!C:C,"No")</f>
        <v>No</v>
      </c>
    </row>
    <row r="31" spans="1:6" x14ac:dyDescent="0.3">
      <c r="A31" s="21" t="s">
        <v>245</v>
      </c>
      <c r="B31" s="21" t="s">
        <v>784</v>
      </c>
      <c r="C31" s="120">
        <f>_xlfn.XLOOKUP(A31,'[1]Pupil Numbers'!$C:$C,'[1]Pupil Numbers'!$H:$H)</f>
        <v>174.72631578947369</v>
      </c>
      <c r="D31" s="119">
        <v>30</v>
      </c>
      <c r="F31" s="125" t="str">
        <f>_xlfn.XLOOKUP(A31,Academies!B:B,Academies!C:C,"No")</f>
        <v>No</v>
      </c>
    </row>
    <row r="32" spans="1:6" x14ac:dyDescent="0.3">
      <c r="A32" s="21" t="s">
        <v>213</v>
      </c>
      <c r="B32" s="21" t="s">
        <v>784</v>
      </c>
      <c r="C32" s="120">
        <f>_xlfn.XLOOKUP(A32,'[1]Pupil Numbers'!$C:$C,'[1]Pupil Numbers'!$H:$H)</f>
        <v>195.72105263157894</v>
      </c>
      <c r="D32" s="119">
        <v>31</v>
      </c>
      <c r="F32" s="125" t="str">
        <f>_xlfn.XLOOKUP(A32,Academies!B:B,Academies!C:C,"No")</f>
        <v>No</v>
      </c>
    </row>
    <row r="33" spans="1:6" x14ac:dyDescent="0.3">
      <c r="A33" s="21" t="s">
        <v>260</v>
      </c>
      <c r="B33" s="21" t="s">
        <v>784</v>
      </c>
      <c r="C33" s="120">
        <f>_xlfn.XLOOKUP(A33,'[1]Pupil Numbers'!$C:$C,'[1]Pupil Numbers'!$H:$H)</f>
        <v>195.9815789473684</v>
      </c>
      <c r="D33" s="119">
        <v>32</v>
      </c>
      <c r="F33" s="125" t="str">
        <f>_xlfn.XLOOKUP(A33,Academies!B:B,Academies!C:C,"No")</f>
        <v>No</v>
      </c>
    </row>
    <row r="34" spans="1:6" x14ac:dyDescent="0.3">
      <c r="A34" s="21" t="s">
        <v>321</v>
      </c>
      <c r="B34" s="21" t="s">
        <v>784</v>
      </c>
      <c r="C34" s="120">
        <f>_xlfn.XLOOKUP(A34,'[1]Pupil Numbers'!$C:$C,'[1]Pupil Numbers'!$H:$H)</f>
        <v>200</v>
      </c>
      <c r="D34" s="119">
        <v>33</v>
      </c>
      <c r="F34" s="125" t="str">
        <f>_xlfn.XLOOKUP(A34,Academies!B:B,Academies!C:C,"No")</f>
        <v>No</v>
      </c>
    </row>
    <row r="35" spans="1:6" x14ac:dyDescent="0.3">
      <c r="A35" s="21" t="s">
        <v>258</v>
      </c>
      <c r="B35" s="21" t="s">
        <v>784</v>
      </c>
      <c r="C35" s="120">
        <f>_xlfn.XLOOKUP(A35,'[1]Pupil Numbers'!$C:$C,'[1]Pupil Numbers'!$H:$H)</f>
        <v>201.2684210526316</v>
      </c>
      <c r="D35" s="119">
        <v>34</v>
      </c>
      <c r="F35" s="125" t="str">
        <f>_xlfn.XLOOKUP(A35,Academies!B:B,Academies!C:C,"No")</f>
        <v>No</v>
      </c>
    </row>
    <row r="36" spans="1:6" x14ac:dyDescent="0.3">
      <c r="A36" s="21" t="s">
        <v>22</v>
      </c>
      <c r="B36" s="21" t="s">
        <v>784</v>
      </c>
      <c r="C36" s="120">
        <f>_xlfn.XLOOKUP(A36,'[1]Pupil Numbers'!$C:$C,'[1]Pupil Numbers'!$H:$H)</f>
        <v>207.3578947368421</v>
      </c>
      <c r="D36" s="119">
        <v>35</v>
      </c>
      <c r="F36" s="125" t="str">
        <f>_xlfn.XLOOKUP(A36,Academies!B:B,Academies!C:C,"No")</f>
        <v>No</v>
      </c>
    </row>
    <row r="37" spans="1:6" x14ac:dyDescent="0.3">
      <c r="A37" s="21" t="s">
        <v>152</v>
      </c>
      <c r="B37" s="21" t="s">
        <v>784</v>
      </c>
      <c r="C37" s="120">
        <f>_xlfn.XLOOKUP(A37,'[1]Pupil Numbers'!$C:$C,'[1]Pupil Numbers'!$H:$H)</f>
        <v>208.41052631578947</v>
      </c>
      <c r="D37" s="119">
        <v>36</v>
      </c>
      <c r="F37" s="125" t="str">
        <f>_xlfn.XLOOKUP(A37,Academies!B:B,Academies!C:C,"No")</f>
        <v>No</v>
      </c>
    </row>
    <row r="38" spans="1:6" x14ac:dyDescent="0.3">
      <c r="A38" s="21" t="s">
        <v>188</v>
      </c>
      <c r="B38" s="21" t="s">
        <v>784</v>
      </c>
      <c r="C38" s="120">
        <f>_xlfn.XLOOKUP(A38,'[1]Pupil Numbers'!$C:$C,'[1]Pupil Numbers'!$H:$H)</f>
        <v>210.76947368421054</v>
      </c>
      <c r="D38" s="119">
        <v>37</v>
      </c>
      <c r="F38" s="125" t="str">
        <f>_xlfn.XLOOKUP(A38,Academies!B:B,Academies!C:C,"No")</f>
        <v>No</v>
      </c>
    </row>
    <row r="39" spans="1:6" x14ac:dyDescent="0.3">
      <c r="A39" s="21" t="s">
        <v>94</v>
      </c>
      <c r="B39" s="21" t="s">
        <v>784</v>
      </c>
      <c r="C39" s="120">
        <f>_xlfn.XLOOKUP(A39,'[1]Pupil Numbers'!$C:$C,'[1]Pupil Numbers'!$H:$H)</f>
        <v>214</v>
      </c>
      <c r="D39" s="119">
        <v>38</v>
      </c>
      <c r="F39" s="125" t="str">
        <f>_xlfn.XLOOKUP(A39,Academies!B:B,Academies!C:C,"No")</f>
        <v>No</v>
      </c>
    </row>
    <row r="40" spans="1:6" x14ac:dyDescent="0.3">
      <c r="A40" s="21" t="s">
        <v>134</v>
      </c>
      <c r="B40" s="21" t="s">
        <v>784</v>
      </c>
      <c r="C40" s="120">
        <f>_xlfn.XLOOKUP(A40,'[1]Pupil Numbers'!$C:$C,'[1]Pupil Numbers'!$H:$H)</f>
        <v>219.3842105263158</v>
      </c>
      <c r="D40" s="119">
        <v>39</v>
      </c>
      <c r="F40" s="125" t="str">
        <f>_xlfn.XLOOKUP(A40,Academies!B:B,Academies!C:C,"No")</f>
        <v>No</v>
      </c>
    </row>
    <row r="41" spans="1:6" x14ac:dyDescent="0.3">
      <c r="A41" s="21" t="s">
        <v>345</v>
      </c>
      <c r="B41" s="21" t="s">
        <v>784</v>
      </c>
      <c r="C41" s="120">
        <f>_xlfn.XLOOKUP(A41,'[1]Pupil Numbers'!$C:$C,'[1]Pupil Numbers'!$H:$H)</f>
        <v>229.52105263157895</v>
      </c>
      <c r="D41" s="119">
        <v>40</v>
      </c>
      <c r="F41" s="125" t="str">
        <f>_xlfn.XLOOKUP(A41,Academies!B:B,Academies!C:C,"No")</f>
        <v>No</v>
      </c>
    </row>
    <row r="42" spans="1:6" x14ac:dyDescent="0.3">
      <c r="A42" s="21" t="s">
        <v>52</v>
      </c>
      <c r="B42" s="21" t="s">
        <v>784</v>
      </c>
      <c r="C42" s="120">
        <f>_xlfn.XLOOKUP(A42,'[1]Pupil Numbers'!$C:$C,'[1]Pupil Numbers'!$H:$H)</f>
        <v>235.46315789473684</v>
      </c>
      <c r="D42" s="119">
        <v>41</v>
      </c>
      <c r="F42" s="125" t="str">
        <f>_xlfn.XLOOKUP(A42,Academies!B:B,Academies!C:C,"No")</f>
        <v>No</v>
      </c>
    </row>
    <row r="43" spans="1:6" x14ac:dyDescent="0.3">
      <c r="A43" s="21" t="s">
        <v>140</v>
      </c>
      <c r="B43" s="21" t="s">
        <v>784</v>
      </c>
      <c r="C43" s="120">
        <f>_xlfn.XLOOKUP(A43,'[1]Pupil Numbers'!$C:$C,'[1]Pupil Numbers'!$H:$H)</f>
        <v>266.7842105263158</v>
      </c>
      <c r="D43" s="119">
        <v>42</v>
      </c>
      <c r="F43" s="125" t="str">
        <f>_xlfn.XLOOKUP(A43,Academies!B:B,Academies!C:C,"No")</f>
        <v>No</v>
      </c>
    </row>
    <row r="44" spans="1:6" x14ac:dyDescent="0.3">
      <c r="A44" s="21" t="s">
        <v>81</v>
      </c>
      <c r="B44" s="21" t="s">
        <v>784</v>
      </c>
      <c r="C44" s="120">
        <f>_xlfn.XLOOKUP(A44,'[1]Pupil Numbers'!$C:$C,'[1]Pupil Numbers'!$H:$H)</f>
        <v>299.92631578947368</v>
      </c>
      <c r="D44" s="119">
        <v>43</v>
      </c>
      <c r="F44" s="125" t="str">
        <f>_xlfn.XLOOKUP(A44,Academies!B:B,Academies!C:C,"No")</f>
        <v>No</v>
      </c>
    </row>
    <row r="45" spans="1:6" x14ac:dyDescent="0.3">
      <c r="A45" s="21" t="s">
        <v>251</v>
      </c>
      <c r="B45" s="21" t="s">
        <v>784</v>
      </c>
      <c r="C45" s="120">
        <f>_xlfn.XLOOKUP(A45,'[1]Pupil Numbers'!$C:$C,'[1]Pupil Numbers'!$H:$H)</f>
        <v>332.41578947368419</v>
      </c>
      <c r="D45" s="119">
        <v>44</v>
      </c>
      <c r="F45" s="125" t="str">
        <f>_xlfn.XLOOKUP(A45,Academies!B:B,Academies!C:C,"No")</f>
        <v>No</v>
      </c>
    </row>
    <row r="46" spans="1:6" x14ac:dyDescent="0.3">
      <c r="C46" s="120"/>
      <c r="D46" s="119">
        <v>45</v>
      </c>
    </row>
    <row r="47" spans="1:6" x14ac:dyDescent="0.3">
      <c r="C47" s="120"/>
      <c r="D47" s="119">
        <v>46</v>
      </c>
    </row>
    <row r="48" spans="1:6" x14ac:dyDescent="0.3">
      <c r="C48" s="120"/>
      <c r="D48" s="119">
        <v>47</v>
      </c>
    </row>
    <row r="49" spans="1:6" x14ac:dyDescent="0.3">
      <c r="C49" s="120"/>
      <c r="D49" s="119">
        <v>48</v>
      </c>
    </row>
    <row r="50" spans="1:6" x14ac:dyDescent="0.3">
      <c r="C50" s="120"/>
      <c r="D50" s="119">
        <v>49</v>
      </c>
    </row>
    <row r="51" spans="1:6" x14ac:dyDescent="0.3">
      <c r="C51" s="120"/>
      <c r="D51" s="119">
        <v>50</v>
      </c>
    </row>
    <row r="52" spans="1:6" x14ac:dyDescent="0.3">
      <c r="A52" s="21" t="s">
        <v>221</v>
      </c>
      <c r="B52" s="21" t="s">
        <v>785</v>
      </c>
      <c r="C52" s="120">
        <f>_xlfn.XLOOKUP(A52,'[1]Pupil Numbers'!$C:$C,'[1]Pupil Numbers'!$H:$H)</f>
        <v>48</v>
      </c>
      <c r="D52" s="119">
        <v>51</v>
      </c>
      <c r="F52" s="125" t="str">
        <f>_xlfn.XLOOKUP(A52,Academies!B:B,Academies!C:C,"No")</f>
        <v>No</v>
      </c>
    </row>
    <row r="53" spans="1:6" x14ac:dyDescent="0.3">
      <c r="A53" s="21" t="s">
        <v>83</v>
      </c>
      <c r="B53" s="21" t="s">
        <v>785</v>
      </c>
      <c r="C53" s="120">
        <f>_xlfn.XLOOKUP(A53,'[1]Pupil Numbers'!$C:$C,'[1]Pupil Numbers'!$H:$H)</f>
        <v>83</v>
      </c>
      <c r="D53" s="119">
        <v>52</v>
      </c>
      <c r="F53" s="125" t="str">
        <f>_xlfn.XLOOKUP(A53,Academies!B:B,Academies!C:C,"No")</f>
        <v>No</v>
      </c>
    </row>
    <row r="54" spans="1:6" x14ac:dyDescent="0.3">
      <c r="A54" s="21" t="s">
        <v>122</v>
      </c>
      <c r="B54" s="21" t="s">
        <v>785</v>
      </c>
      <c r="C54" s="120">
        <f>_xlfn.XLOOKUP(A54,'[1]Pupil Numbers'!$C:$C,'[1]Pupil Numbers'!$H:$H)</f>
        <v>97</v>
      </c>
      <c r="D54" s="119">
        <v>53</v>
      </c>
      <c r="F54" s="125" t="str">
        <f>_xlfn.XLOOKUP(A54,Academies!B:B,Academies!C:C,"No")</f>
        <v>No</v>
      </c>
    </row>
    <row r="55" spans="1:6" x14ac:dyDescent="0.3">
      <c r="A55" s="21" t="s">
        <v>235</v>
      </c>
      <c r="B55" s="21" t="s">
        <v>785</v>
      </c>
      <c r="C55" s="120">
        <f>_xlfn.XLOOKUP(A55,'[1]Pupil Numbers'!$C:$C,'[1]Pupil Numbers'!$H:$H)</f>
        <v>98</v>
      </c>
      <c r="D55" s="119">
        <v>54</v>
      </c>
      <c r="F55" s="125" t="str">
        <f>_xlfn.XLOOKUP(A55,Academies!B:B,Academies!C:C,"No")</f>
        <v>No</v>
      </c>
    </row>
    <row r="56" spans="1:6" x14ac:dyDescent="0.3">
      <c r="A56" s="21" t="s">
        <v>243</v>
      </c>
      <c r="B56" s="21" t="s">
        <v>785</v>
      </c>
      <c r="C56" s="120">
        <f>_xlfn.XLOOKUP(A56,'[1]Pupil Numbers'!$C:$C,'[1]Pupil Numbers'!$H:$H)</f>
        <v>102</v>
      </c>
      <c r="D56" s="119">
        <v>55</v>
      </c>
      <c r="F56" s="125" t="str">
        <f>_xlfn.XLOOKUP(A56,Academies!B:B,Academies!C:C,"No")</f>
        <v>No</v>
      </c>
    </row>
    <row r="57" spans="1:6" x14ac:dyDescent="0.3">
      <c r="A57" s="21" t="s">
        <v>144</v>
      </c>
      <c r="B57" s="21" t="s">
        <v>785</v>
      </c>
      <c r="C57" s="120">
        <f>_xlfn.XLOOKUP(A57,'[1]Pupil Numbers'!$C:$C,'[1]Pupil Numbers'!$H:$H)</f>
        <v>122</v>
      </c>
      <c r="D57" s="119">
        <v>56</v>
      </c>
      <c r="F57" s="125" t="str">
        <f>_xlfn.XLOOKUP(A57,Academies!B:B,Academies!C:C,"No")</f>
        <v>No</v>
      </c>
    </row>
    <row r="58" spans="1:6" x14ac:dyDescent="0.3">
      <c r="A58" s="21" t="s">
        <v>292</v>
      </c>
      <c r="B58" s="21" t="s">
        <v>785</v>
      </c>
      <c r="C58" s="120">
        <f>_xlfn.XLOOKUP(A58,'[1]Pupil Numbers'!$C:$C,'[1]Pupil Numbers'!$H:$H)</f>
        <v>139</v>
      </c>
      <c r="D58" s="119">
        <v>57</v>
      </c>
      <c r="F58" s="125" t="str">
        <f>_xlfn.XLOOKUP(A58,Academies!B:B,Academies!C:C,"No")</f>
        <v>No</v>
      </c>
    </row>
    <row r="59" spans="1:6" x14ac:dyDescent="0.3">
      <c r="A59" s="21" t="s">
        <v>202</v>
      </c>
      <c r="B59" s="21" t="s">
        <v>785</v>
      </c>
      <c r="C59" s="120">
        <f>_xlfn.XLOOKUP(A59,'[1]Pupil Numbers'!$C:$C,'[1]Pupil Numbers'!$H:$H)</f>
        <v>146</v>
      </c>
      <c r="D59" s="119">
        <v>58</v>
      </c>
      <c r="F59" s="125" t="str">
        <f>_xlfn.XLOOKUP(A59,Academies!B:B,Academies!C:C,"No")</f>
        <v>No</v>
      </c>
    </row>
    <row r="60" spans="1:6" x14ac:dyDescent="0.3">
      <c r="A60" s="21" t="s">
        <v>275</v>
      </c>
      <c r="B60" s="21" t="s">
        <v>785</v>
      </c>
      <c r="C60" s="120">
        <f>_xlfn.XLOOKUP(A60,'[1]Pupil Numbers'!$C:$C,'[1]Pupil Numbers'!$H:$H)</f>
        <v>169</v>
      </c>
      <c r="D60" s="119">
        <v>59</v>
      </c>
      <c r="F60" s="125" t="str">
        <f>_xlfn.XLOOKUP(A60,Academies!B:B,Academies!C:C,"No")</f>
        <v>No</v>
      </c>
    </row>
    <row r="61" spans="1:6" x14ac:dyDescent="0.3">
      <c r="A61" s="21" t="s">
        <v>217</v>
      </c>
      <c r="B61" s="21" t="s">
        <v>785</v>
      </c>
      <c r="C61" s="120">
        <f>_xlfn.XLOOKUP(A61,'[1]Pupil Numbers'!$C:$C,'[1]Pupil Numbers'!$H:$H)</f>
        <v>178</v>
      </c>
      <c r="D61" s="119">
        <v>60</v>
      </c>
      <c r="F61" s="125" t="str">
        <f>_xlfn.XLOOKUP(A61,Academies!B:B,Academies!C:C,"No")</f>
        <v>No</v>
      </c>
    </row>
    <row r="62" spans="1:6" x14ac:dyDescent="0.3">
      <c r="A62" s="21" t="s">
        <v>16</v>
      </c>
      <c r="B62" s="21" t="s">
        <v>785</v>
      </c>
      <c r="C62" s="120">
        <f>_xlfn.XLOOKUP(A62,'[1]Pupil Numbers'!$C:$C,'[1]Pupil Numbers'!$H:$H)</f>
        <v>182</v>
      </c>
      <c r="D62" s="119">
        <v>61</v>
      </c>
      <c r="F62" s="125" t="str">
        <f>_xlfn.XLOOKUP(A62,Academies!B:B,Academies!C:C,"No")</f>
        <v>No</v>
      </c>
    </row>
    <row r="63" spans="1:6" x14ac:dyDescent="0.3">
      <c r="A63" s="21" t="s">
        <v>247</v>
      </c>
      <c r="B63" s="21" t="s">
        <v>785</v>
      </c>
      <c r="C63" s="120">
        <f>_xlfn.XLOOKUP(A63,'[1]Pupil Numbers'!$C:$C,'[1]Pupil Numbers'!$H:$H)</f>
        <v>187</v>
      </c>
      <c r="D63" s="119">
        <v>62</v>
      </c>
      <c r="F63" s="125" t="str">
        <f>_xlfn.XLOOKUP(A63,Academies!B:B,Academies!C:C,"No")</f>
        <v>No</v>
      </c>
    </row>
    <row r="64" spans="1:6" x14ac:dyDescent="0.3">
      <c r="A64" s="21" t="s">
        <v>333</v>
      </c>
      <c r="B64" s="21" t="s">
        <v>785</v>
      </c>
      <c r="C64" s="120">
        <f>_xlfn.XLOOKUP(A64,'[1]Pupil Numbers'!$C:$C,'[1]Pupil Numbers'!$H:$H)</f>
        <v>191</v>
      </c>
      <c r="D64" s="119">
        <v>63</v>
      </c>
      <c r="F64" s="125" t="str">
        <f>_xlfn.XLOOKUP(A64,Academies!B:B,Academies!C:C,"No")</f>
        <v>No</v>
      </c>
    </row>
    <row r="65" spans="1:6" x14ac:dyDescent="0.3">
      <c r="A65" s="21" t="s">
        <v>371</v>
      </c>
      <c r="B65" s="21" t="s">
        <v>785</v>
      </c>
      <c r="C65" s="120">
        <f>_xlfn.XLOOKUP(A65,'[1]Pupil Numbers'!$C:$C,'[1]Pupil Numbers'!$H:$H)</f>
        <v>193</v>
      </c>
      <c r="D65" s="119">
        <v>64</v>
      </c>
      <c r="F65" s="125" t="str">
        <f>_xlfn.XLOOKUP(A65,Academies!B:B,Academies!C:C,"No")</f>
        <v>No</v>
      </c>
    </row>
    <row r="66" spans="1:6" x14ac:dyDescent="0.3">
      <c r="A66" s="21" t="s">
        <v>429</v>
      </c>
      <c r="B66" s="21" t="s">
        <v>785</v>
      </c>
      <c r="C66" s="120">
        <f>_xlfn.XLOOKUP(A66,'[1]Pupil Numbers'!$C:$C,'[1]Pupil Numbers'!$H:$H)</f>
        <v>208</v>
      </c>
      <c r="D66" s="119">
        <v>65</v>
      </c>
      <c r="F66" s="125" t="str">
        <f>_xlfn.XLOOKUP(A66,Academies!B:B,Academies!C:C,"No")</f>
        <v>No</v>
      </c>
    </row>
    <row r="67" spans="1:6" x14ac:dyDescent="0.3">
      <c r="A67" s="21" t="s">
        <v>20</v>
      </c>
      <c r="B67" s="21" t="s">
        <v>785</v>
      </c>
      <c r="C67" s="120">
        <f>_xlfn.XLOOKUP(A67,'[1]Pupil Numbers'!$C:$C,'[1]Pupil Numbers'!$H:$H)</f>
        <v>222</v>
      </c>
      <c r="D67" s="119">
        <v>66</v>
      </c>
      <c r="F67" s="125" t="str">
        <f>_xlfn.XLOOKUP(A67,Academies!B:B,Academies!C:C,"No")</f>
        <v>No</v>
      </c>
    </row>
    <row r="68" spans="1:6" x14ac:dyDescent="0.3">
      <c r="A68" s="21" t="s">
        <v>138</v>
      </c>
      <c r="B68" s="21" t="s">
        <v>785</v>
      </c>
      <c r="C68" s="120">
        <f>_xlfn.XLOOKUP(A68,'[1]Pupil Numbers'!$C:$C,'[1]Pupil Numbers'!$H:$H)</f>
        <v>223</v>
      </c>
      <c r="D68" s="119">
        <v>67</v>
      </c>
      <c r="F68" s="125" t="str">
        <f>_xlfn.XLOOKUP(A68,Academies!B:B,Academies!C:C,"No")</f>
        <v>No</v>
      </c>
    </row>
    <row r="69" spans="1:6" x14ac:dyDescent="0.3">
      <c r="A69" s="21" t="s">
        <v>67</v>
      </c>
      <c r="B69" s="21" t="s">
        <v>785</v>
      </c>
      <c r="C69" s="120">
        <f>_xlfn.XLOOKUP(A69,'[1]Pupil Numbers'!$C:$C,'[1]Pupil Numbers'!$H:$H)</f>
        <v>223</v>
      </c>
      <c r="D69" s="119">
        <v>68</v>
      </c>
      <c r="F69" s="125" t="str">
        <f>_xlfn.XLOOKUP(A69,Academies!B:B,Academies!C:C,"No")</f>
        <v>No</v>
      </c>
    </row>
    <row r="70" spans="1:6" x14ac:dyDescent="0.3">
      <c r="A70" s="21" t="s">
        <v>150</v>
      </c>
      <c r="B70" s="21" t="s">
        <v>785</v>
      </c>
      <c r="C70" s="120">
        <f>_xlfn.XLOOKUP(A70,'[1]Pupil Numbers'!$C:$C,'[1]Pupil Numbers'!$H:$H)</f>
        <v>235</v>
      </c>
      <c r="D70" s="119">
        <v>69</v>
      </c>
      <c r="F70" s="125" t="str">
        <f>_xlfn.XLOOKUP(A70,Academies!B:B,Academies!C:C,"No")</f>
        <v>No</v>
      </c>
    </row>
    <row r="71" spans="1:6" x14ac:dyDescent="0.3">
      <c r="A71" s="21" t="s">
        <v>284</v>
      </c>
      <c r="B71" s="21" t="s">
        <v>785</v>
      </c>
      <c r="C71" s="120">
        <f>_xlfn.XLOOKUP(A71,'[1]Pupil Numbers'!$C:$C,'[1]Pupil Numbers'!$H:$H)</f>
        <v>243</v>
      </c>
      <c r="D71" s="119">
        <v>70</v>
      </c>
      <c r="F71" s="125" t="str">
        <f>_xlfn.XLOOKUP(A71,Academies!B:B,Academies!C:C,"No")</f>
        <v>No</v>
      </c>
    </row>
    <row r="72" spans="1:6" x14ac:dyDescent="0.3">
      <c r="A72" s="21" t="s">
        <v>108</v>
      </c>
      <c r="B72" s="21" t="s">
        <v>785</v>
      </c>
      <c r="C72" s="120">
        <f>_xlfn.XLOOKUP(A72,'[1]Pupil Numbers'!$C:$C,'[1]Pupil Numbers'!$H:$H)</f>
        <v>247</v>
      </c>
      <c r="D72" s="119">
        <v>71</v>
      </c>
      <c r="F72" s="125" t="str">
        <f>_xlfn.XLOOKUP(A72,Academies!B:B,Academies!C:C,"No")</f>
        <v>No</v>
      </c>
    </row>
    <row r="73" spans="1:6" x14ac:dyDescent="0.3">
      <c r="A73" s="21" t="s">
        <v>163</v>
      </c>
      <c r="B73" s="21" t="s">
        <v>785</v>
      </c>
      <c r="C73" s="120">
        <f>_xlfn.XLOOKUP(A73,'[1]Pupil Numbers'!$C:$C,'[1]Pupil Numbers'!$H:$H)</f>
        <v>252</v>
      </c>
      <c r="D73" s="119">
        <v>72</v>
      </c>
      <c r="F73" s="125" t="str">
        <f>_xlfn.XLOOKUP(A73,Academies!B:B,Academies!C:C,"No")</f>
        <v>No</v>
      </c>
    </row>
    <row r="74" spans="1:6" x14ac:dyDescent="0.3">
      <c r="A74" s="21" t="s">
        <v>273</v>
      </c>
      <c r="B74" s="21" t="s">
        <v>785</v>
      </c>
      <c r="C74" s="120">
        <f>_xlfn.XLOOKUP(A74,'[1]Pupil Numbers'!$C:$C,'[1]Pupil Numbers'!$H:$H)</f>
        <v>264</v>
      </c>
      <c r="D74" s="119">
        <v>73</v>
      </c>
      <c r="F74" s="125" t="str">
        <f>_xlfn.XLOOKUP(A74,Academies!B:B,Academies!C:C,"No")</f>
        <v>No</v>
      </c>
    </row>
    <row r="75" spans="1:6" x14ac:dyDescent="0.3">
      <c r="A75" s="21" t="s">
        <v>132</v>
      </c>
      <c r="B75" s="21" t="s">
        <v>785</v>
      </c>
      <c r="C75" s="120">
        <f>_xlfn.XLOOKUP(A75,'[1]Pupil Numbers'!$C:$C,'[1]Pupil Numbers'!$H:$H)</f>
        <v>302</v>
      </c>
      <c r="D75" s="119">
        <v>74</v>
      </c>
      <c r="F75" s="125" t="str">
        <f>_xlfn.XLOOKUP(A75,Academies!B:B,Academies!C:C,"No")</f>
        <v>No</v>
      </c>
    </row>
    <row r="76" spans="1:6" x14ac:dyDescent="0.3">
      <c r="A76" s="21" t="s">
        <v>136</v>
      </c>
      <c r="B76" s="21" t="s">
        <v>785</v>
      </c>
      <c r="C76" s="120">
        <f>_xlfn.XLOOKUP(A76,'[1]Pupil Numbers'!$C:$C,'[1]Pupil Numbers'!$H:$H)</f>
        <v>318</v>
      </c>
      <c r="D76" s="119">
        <v>75</v>
      </c>
      <c r="F76" s="125" t="str">
        <f>_xlfn.XLOOKUP(A76,Academies!B:B,Academies!C:C,"No")</f>
        <v>No</v>
      </c>
    </row>
    <row r="77" spans="1:6" x14ac:dyDescent="0.3">
      <c r="A77" s="21" t="s">
        <v>92</v>
      </c>
      <c r="B77" s="21" t="s">
        <v>785</v>
      </c>
      <c r="C77" s="120">
        <f>_xlfn.XLOOKUP(A77,'[1]Pupil Numbers'!$C:$C,'[1]Pupil Numbers'!$H:$H)</f>
        <v>335</v>
      </c>
      <c r="D77" s="119">
        <v>76</v>
      </c>
      <c r="F77" s="125" t="str">
        <f>_xlfn.XLOOKUP(A77,Academies!B:B,Academies!C:C,"No")</f>
        <v>No</v>
      </c>
    </row>
    <row r="78" spans="1:6" x14ac:dyDescent="0.3">
      <c r="A78" s="21" t="s">
        <v>184</v>
      </c>
      <c r="B78" s="21" t="s">
        <v>785</v>
      </c>
      <c r="C78" s="120">
        <f>_xlfn.XLOOKUP(A78,'[1]Pupil Numbers'!$C:$C,'[1]Pupil Numbers'!$H:$H)</f>
        <v>336</v>
      </c>
      <c r="D78" s="119">
        <v>77</v>
      </c>
      <c r="F78" s="125" t="str">
        <f>_xlfn.XLOOKUP(A78,Academies!B:B,Academies!C:C,"No")</f>
        <v>No</v>
      </c>
    </row>
    <row r="79" spans="1:6" x14ac:dyDescent="0.3">
      <c r="A79" s="21" t="s">
        <v>79</v>
      </c>
      <c r="B79" s="21" t="s">
        <v>785</v>
      </c>
      <c r="C79" s="120">
        <f>_xlfn.XLOOKUP(A79,'[1]Pupil Numbers'!$C:$C,'[1]Pupil Numbers'!$H:$H)</f>
        <v>338</v>
      </c>
      <c r="D79" s="119">
        <v>78</v>
      </c>
      <c r="F79" s="125" t="str">
        <f>_xlfn.XLOOKUP(A79,Academies!B:B,Academies!C:C,"No")</f>
        <v>No</v>
      </c>
    </row>
    <row r="80" spans="1:6" x14ac:dyDescent="0.3">
      <c r="A80" s="21" t="s">
        <v>249</v>
      </c>
      <c r="B80" s="21" t="s">
        <v>785</v>
      </c>
      <c r="C80" s="120">
        <f>_xlfn.XLOOKUP(A80,'[1]Pupil Numbers'!$C:$C,'[1]Pupil Numbers'!$H:$H)</f>
        <v>372</v>
      </c>
      <c r="D80" s="119">
        <v>79</v>
      </c>
      <c r="F80" s="125" t="str">
        <f>_xlfn.XLOOKUP(A80,Academies!B:B,Academies!C:C,"No")</f>
        <v>No</v>
      </c>
    </row>
    <row r="81" spans="1:6" x14ac:dyDescent="0.3">
      <c r="A81" s="21" t="s">
        <v>198</v>
      </c>
      <c r="B81" s="21" t="s">
        <v>785</v>
      </c>
      <c r="C81" s="120">
        <f>_xlfn.XLOOKUP(A81,'[1]Pupil Numbers'!$C:$C,'[1]Pupil Numbers'!$H:$H)</f>
        <v>386</v>
      </c>
      <c r="D81" s="119">
        <v>80</v>
      </c>
      <c r="F81" s="125" t="str">
        <f>_xlfn.XLOOKUP(A81,Academies!B:B,Academies!C:C,"No")</f>
        <v>No</v>
      </c>
    </row>
    <row r="82" spans="1:6" x14ac:dyDescent="0.3">
      <c r="C82" s="120"/>
      <c r="D82" s="119">
        <v>81</v>
      </c>
    </row>
    <row r="83" spans="1:6" x14ac:dyDescent="0.3">
      <c r="C83" s="120"/>
      <c r="D83" s="119">
        <v>82</v>
      </c>
    </row>
    <row r="84" spans="1:6" x14ac:dyDescent="0.3">
      <c r="C84" s="120"/>
      <c r="D84" s="119">
        <v>83</v>
      </c>
    </row>
    <row r="85" spans="1:6" x14ac:dyDescent="0.3">
      <c r="C85" s="120"/>
      <c r="D85" s="119">
        <v>84</v>
      </c>
    </row>
    <row r="86" spans="1:6" x14ac:dyDescent="0.3">
      <c r="C86" s="120"/>
      <c r="D86" s="119">
        <v>85</v>
      </c>
    </row>
    <row r="87" spans="1:6" x14ac:dyDescent="0.3">
      <c r="C87" s="120"/>
      <c r="D87" s="119">
        <v>86</v>
      </c>
    </row>
    <row r="88" spans="1:6" x14ac:dyDescent="0.3">
      <c r="A88" s="21" t="s">
        <v>418</v>
      </c>
      <c r="B88" s="21" t="s">
        <v>776</v>
      </c>
      <c r="C88" s="120">
        <f>_xlfn.XLOOKUP(A88,'[1]Pupil Numbers'!$C:$C,'[1]Pupil Numbers'!$H:$H)</f>
        <v>13</v>
      </c>
      <c r="D88" s="119">
        <v>87</v>
      </c>
      <c r="F88" s="125" t="str">
        <f>_xlfn.XLOOKUP(A88,Academies!B:B,Academies!C:C,"No")</f>
        <v>No</v>
      </c>
    </row>
    <row r="89" spans="1:6" x14ac:dyDescent="0.3">
      <c r="A89" s="21" t="s">
        <v>412</v>
      </c>
      <c r="B89" s="21" t="s">
        <v>776</v>
      </c>
      <c r="C89" s="120">
        <f>_xlfn.XLOOKUP(A89,'[1]Pupil Numbers'!$C:$C,'[1]Pupil Numbers'!$H:$H)</f>
        <v>13.50157894736842</v>
      </c>
      <c r="D89" s="119">
        <v>88</v>
      </c>
      <c r="F89" s="125" t="str">
        <f>_xlfn.XLOOKUP(A89,Academies!B:B,Academies!C:C,"No")</f>
        <v>No</v>
      </c>
    </row>
    <row r="90" spans="1:6" x14ac:dyDescent="0.3">
      <c r="A90" s="21" t="s">
        <v>361</v>
      </c>
      <c r="B90" s="21" t="s">
        <v>776</v>
      </c>
      <c r="C90" s="120">
        <f>_xlfn.XLOOKUP(A90,'[1]Pupil Numbers'!$C:$C,'[1]Pupil Numbers'!$H:$H)</f>
        <v>14</v>
      </c>
      <c r="D90" s="119">
        <v>89</v>
      </c>
      <c r="F90" s="125" t="str">
        <f>_xlfn.XLOOKUP(A90,Academies!B:B,Academies!C:C,"No")</f>
        <v>No</v>
      </c>
    </row>
    <row r="91" spans="1:6" x14ac:dyDescent="0.3">
      <c r="A91" s="21" t="s">
        <v>176</v>
      </c>
      <c r="B91" s="21" t="s">
        <v>776</v>
      </c>
      <c r="C91" s="120">
        <f>_xlfn.XLOOKUP(A91,'[1]Pupil Numbers'!$C:$C,'[1]Pupil Numbers'!$H:$H)</f>
        <v>19</v>
      </c>
      <c r="D91" s="119">
        <v>90</v>
      </c>
      <c r="F91" s="125" t="str">
        <f>_xlfn.XLOOKUP(A91,Academies!B:B,Academies!C:C,"No")</f>
        <v>No</v>
      </c>
    </row>
    <row r="92" spans="1:6" x14ac:dyDescent="0.3">
      <c r="A92" s="21" t="s">
        <v>347</v>
      </c>
      <c r="B92" s="21" t="s">
        <v>776</v>
      </c>
      <c r="C92" s="120">
        <f>_xlfn.XLOOKUP(A92,'[1]Pupil Numbers'!$C:$C,'[1]Pupil Numbers'!$H:$H)</f>
        <v>20</v>
      </c>
      <c r="D92" s="119">
        <v>91</v>
      </c>
      <c r="F92" s="125" t="str">
        <f>_xlfn.XLOOKUP(A92,Academies!B:B,Academies!C:C,"No")</f>
        <v>No</v>
      </c>
    </row>
    <row r="93" spans="1:6" x14ac:dyDescent="0.3">
      <c r="A93" s="21" t="s">
        <v>335</v>
      </c>
      <c r="B93" s="21" t="s">
        <v>776</v>
      </c>
      <c r="C93" s="120">
        <f>_xlfn.XLOOKUP(A93,'[1]Pupil Numbers'!$C:$C,'[1]Pupil Numbers'!$H:$H)</f>
        <v>21.909473684210525</v>
      </c>
      <c r="D93" s="119">
        <v>92</v>
      </c>
      <c r="F93" s="125" t="str">
        <f>_xlfn.XLOOKUP(A93,Academies!B:B,Academies!C:C,"No")</f>
        <v>No</v>
      </c>
    </row>
    <row r="94" spans="1:6" x14ac:dyDescent="0.3">
      <c r="A94" s="21" t="s">
        <v>363</v>
      </c>
      <c r="B94" s="21" t="s">
        <v>776</v>
      </c>
      <c r="C94" s="120">
        <f>_xlfn.XLOOKUP(A94,'[1]Pupil Numbers'!$C:$C,'[1]Pupil Numbers'!$H:$H)</f>
        <v>23</v>
      </c>
      <c r="D94" s="119">
        <v>93</v>
      </c>
      <c r="F94" s="125" t="str">
        <f>_xlfn.XLOOKUP(A94,Academies!B:B,Academies!C:C,"No")</f>
        <v>No</v>
      </c>
    </row>
    <row r="95" spans="1:6" x14ac:dyDescent="0.3">
      <c r="A95" s="21" t="s">
        <v>343</v>
      </c>
      <c r="B95" s="21" t="s">
        <v>776</v>
      </c>
      <c r="C95" s="120">
        <f>_xlfn.XLOOKUP(A95,'[1]Pupil Numbers'!$C:$C,'[1]Pupil Numbers'!$H:$H)</f>
        <v>24</v>
      </c>
      <c r="D95" s="119">
        <v>94</v>
      </c>
      <c r="F95" s="125" t="str">
        <f>_xlfn.XLOOKUP(A95,Academies!B:B,Academies!C:C,"No")</f>
        <v>No</v>
      </c>
    </row>
    <row r="96" spans="1:6" x14ac:dyDescent="0.3">
      <c r="A96" s="21" t="s">
        <v>399</v>
      </c>
      <c r="B96" s="21" t="s">
        <v>776</v>
      </c>
      <c r="C96" s="120">
        <f>_xlfn.XLOOKUP(A96,'[1]Pupil Numbers'!$C:$C,'[1]Pupil Numbers'!$H:$H)</f>
        <v>29</v>
      </c>
      <c r="D96" s="119">
        <v>95</v>
      </c>
      <c r="F96" s="125" t="str">
        <f>_xlfn.XLOOKUP(A96,Academies!B:B,Academies!C:C,"No")</f>
        <v>No</v>
      </c>
    </row>
    <row r="97" spans="1:6" x14ac:dyDescent="0.3">
      <c r="A97" s="21" t="s">
        <v>359</v>
      </c>
      <c r="B97" s="21" t="s">
        <v>776</v>
      </c>
      <c r="C97" s="120">
        <f>_xlfn.XLOOKUP(A97,'[1]Pupil Numbers'!$C:$C,'[1]Pupil Numbers'!$H:$H)</f>
        <v>30</v>
      </c>
      <c r="D97" s="119">
        <v>96</v>
      </c>
      <c r="F97" s="125" t="str">
        <f>_xlfn.XLOOKUP(A97,Academies!B:B,Academies!C:C,"No")</f>
        <v>No</v>
      </c>
    </row>
    <row r="98" spans="1:6" x14ac:dyDescent="0.3">
      <c r="A98" s="21" t="s">
        <v>355</v>
      </c>
      <c r="B98" s="21" t="s">
        <v>776</v>
      </c>
      <c r="C98" s="120">
        <f>_xlfn.XLOOKUP(A98,'[1]Pupil Numbers'!$C:$C,'[1]Pupil Numbers'!$H:$H)</f>
        <v>31.466842105263158</v>
      </c>
      <c r="D98" s="119">
        <v>97</v>
      </c>
      <c r="F98" s="125" t="str">
        <f>_xlfn.XLOOKUP(A98,Academies!B:B,Academies!C:C,"No")</f>
        <v>No</v>
      </c>
    </row>
    <row r="99" spans="1:6" x14ac:dyDescent="0.3">
      <c r="A99" s="21" t="s">
        <v>444</v>
      </c>
      <c r="B99" s="21" t="s">
        <v>776</v>
      </c>
      <c r="C99" s="120">
        <f>_xlfn.XLOOKUP(A99,'[1]Pupil Numbers'!$C:$C,'[1]Pupil Numbers'!$H:$H)</f>
        <v>38</v>
      </c>
      <c r="D99" s="119">
        <v>98</v>
      </c>
      <c r="F99" s="125" t="str">
        <f>_xlfn.XLOOKUP(A99,Academies!B:B,Academies!C:C,"No")</f>
        <v>No</v>
      </c>
    </row>
    <row r="100" spans="1:6" x14ac:dyDescent="0.3">
      <c r="A100" s="21" t="s">
        <v>376</v>
      </c>
      <c r="B100" s="21" t="s">
        <v>776</v>
      </c>
      <c r="C100" s="120">
        <f>_xlfn.XLOOKUP(A100,'[1]Pupil Numbers'!$C:$C,'[1]Pupil Numbers'!$H:$H)</f>
        <v>38</v>
      </c>
      <c r="D100" s="119">
        <v>99</v>
      </c>
      <c r="F100" s="125" t="str">
        <f>_xlfn.XLOOKUP(A100,Academies!B:B,Academies!C:C,"No")</f>
        <v>No</v>
      </c>
    </row>
    <row r="101" spans="1:6" x14ac:dyDescent="0.3">
      <c r="A101" s="21" t="s">
        <v>423</v>
      </c>
      <c r="B101" s="21" t="s">
        <v>776</v>
      </c>
      <c r="C101" s="120">
        <f>_xlfn.XLOOKUP(A101,'[1]Pupil Numbers'!$C:$C,'[1]Pupil Numbers'!$H:$H)</f>
        <v>40.905263157894737</v>
      </c>
      <c r="D101" s="119">
        <v>100</v>
      </c>
      <c r="F101" s="125" t="str">
        <f>_xlfn.XLOOKUP(A101,Academies!B:B,Academies!C:C,"No")</f>
        <v>No</v>
      </c>
    </row>
    <row r="102" spans="1:6" x14ac:dyDescent="0.3">
      <c r="A102" s="21" t="s">
        <v>390</v>
      </c>
      <c r="B102" s="21" t="s">
        <v>776</v>
      </c>
      <c r="C102" s="120">
        <f>_xlfn.XLOOKUP(A102,'[1]Pupil Numbers'!$C:$C,'[1]Pupil Numbers'!$H:$H)</f>
        <v>41</v>
      </c>
      <c r="D102" s="119">
        <v>101</v>
      </c>
      <c r="F102" s="125" t="str">
        <f>_xlfn.XLOOKUP(A102,Academies!B:B,Academies!C:C,"No")</f>
        <v>No</v>
      </c>
    </row>
    <row r="103" spans="1:6" x14ac:dyDescent="0.3">
      <c r="A103" s="21" t="s">
        <v>386</v>
      </c>
      <c r="B103" s="21" t="s">
        <v>776</v>
      </c>
      <c r="C103" s="120">
        <f>_xlfn.XLOOKUP(A103,'[1]Pupil Numbers'!$C:$C,'[1]Pupil Numbers'!$H:$H)</f>
        <v>43</v>
      </c>
      <c r="D103" s="119">
        <v>102</v>
      </c>
      <c r="F103" s="125" t="str">
        <f>_xlfn.XLOOKUP(A103,Academies!B:B,Academies!C:C,"No")</f>
        <v>No</v>
      </c>
    </row>
    <row r="104" spans="1:6" x14ac:dyDescent="0.3">
      <c r="A104" s="21" t="s">
        <v>462</v>
      </c>
      <c r="B104" s="21" t="s">
        <v>776</v>
      </c>
      <c r="C104" s="120">
        <f>_xlfn.XLOOKUP(A104,'[1]Pupil Numbers'!$C:$C,'[1]Pupil Numbers'!$H:$H)</f>
        <v>44</v>
      </c>
      <c r="D104" s="119">
        <v>103</v>
      </c>
      <c r="F104" s="125" t="str">
        <f>_xlfn.XLOOKUP(A104,Academies!B:B,Academies!C:C,"No")</f>
        <v>No</v>
      </c>
    </row>
    <row r="105" spans="1:6" x14ac:dyDescent="0.3">
      <c r="A105" s="21" t="s">
        <v>458</v>
      </c>
      <c r="B105" s="21" t="s">
        <v>776</v>
      </c>
      <c r="C105" s="120">
        <f>_xlfn.XLOOKUP(A105,'[1]Pupil Numbers'!$C:$C,'[1]Pupil Numbers'!$H:$H)</f>
        <v>47</v>
      </c>
      <c r="D105" s="119">
        <v>104</v>
      </c>
      <c r="F105" s="125" t="str">
        <f>_xlfn.XLOOKUP(A105,Academies!B:B,Academies!C:C,"No")</f>
        <v>No</v>
      </c>
    </row>
    <row r="106" spans="1:6" x14ac:dyDescent="0.3">
      <c r="A106" s="21" t="s">
        <v>208</v>
      </c>
      <c r="B106" s="21" t="s">
        <v>776</v>
      </c>
      <c r="C106" s="120">
        <f>_xlfn.XLOOKUP(A106,'[1]Pupil Numbers'!$C:$C,'[1]Pupil Numbers'!$H:$H)</f>
        <v>47</v>
      </c>
      <c r="D106" s="119">
        <v>105</v>
      </c>
      <c r="F106" s="125" t="str">
        <f>_xlfn.XLOOKUP(A106,Academies!B:B,Academies!C:C,"No")</f>
        <v>No</v>
      </c>
    </row>
    <row r="107" spans="1:6" x14ac:dyDescent="0.3">
      <c r="A107" s="21" t="s">
        <v>106</v>
      </c>
      <c r="B107" s="21" t="s">
        <v>776</v>
      </c>
      <c r="C107" s="120">
        <f>_xlfn.XLOOKUP(A107,'[1]Pupil Numbers'!$C:$C,'[1]Pupil Numbers'!$H:$H)</f>
        <v>48</v>
      </c>
      <c r="D107" s="119">
        <v>106</v>
      </c>
      <c r="F107" s="125" t="str">
        <f>_xlfn.XLOOKUP(A107,Academies!B:B,Academies!C:C,"No")</f>
        <v>No</v>
      </c>
    </row>
    <row r="108" spans="1:6" x14ac:dyDescent="0.3">
      <c r="A108" s="21" t="s">
        <v>59</v>
      </c>
      <c r="B108" s="21" t="s">
        <v>776</v>
      </c>
      <c r="C108" s="120">
        <f>_xlfn.XLOOKUP(A108,'[1]Pupil Numbers'!$C:$C,'[1]Pupil Numbers'!$H:$H)</f>
        <v>50</v>
      </c>
      <c r="D108" s="119">
        <v>107</v>
      </c>
      <c r="F108" s="125" t="str">
        <f>_xlfn.XLOOKUP(A108,Academies!B:B,Academies!C:C,"No")</f>
        <v>No</v>
      </c>
    </row>
    <row r="109" spans="1:6" x14ac:dyDescent="0.3">
      <c r="A109" s="21" t="s">
        <v>57</v>
      </c>
      <c r="B109" s="21" t="s">
        <v>776</v>
      </c>
      <c r="C109" s="120">
        <f>_xlfn.XLOOKUP(A109,'[1]Pupil Numbers'!$C:$C,'[1]Pupil Numbers'!$H:$H)</f>
        <v>51</v>
      </c>
      <c r="D109" s="119">
        <v>108</v>
      </c>
      <c r="F109" s="125" t="str">
        <f>_xlfn.XLOOKUP(A109,Academies!B:B,Academies!C:C,"No")</f>
        <v>No</v>
      </c>
    </row>
    <row r="110" spans="1:6" x14ac:dyDescent="0.3">
      <c r="A110" s="21" t="s">
        <v>112</v>
      </c>
      <c r="B110" s="21" t="s">
        <v>776</v>
      </c>
      <c r="C110" s="120">
        <f>_xlfn.XLOOKUP(A110,'[1]Pupil Numbers'!$C:$C,'[1]Pupil Numbers'!$H:$H)</f>
        <v>53</v>
      </c>
      <c r="D110" s="119">
        <v>109</v>
      </c>
      <c r="F110" s="125" t="str">
        <f>_xlfn.XLOOKUP(A110,Academies!B:B,Academies!C:C,"No")</f>
        <v>No</v>
      </c>
    </row>
    <row r="111" spans="1:6" x14ac:dyDescent="0.3">
      <c r="A111" s="21" t="s">
        <v>337</v>
      </c>
      <c r="B111" s="21" t="s">
        <v>776</v>
      </c>
      <c r="C111" s="120">
        <f>_xlfn.XLOOKUP(A111,'[1]Pupil Numbers'!$C:$C,'[1]Pupil Numbers'!$H:$H)</f>
        <v>54</v>
      </c>
      <c r="D111" s="119">
        <v>110</v>
      </c>
      <c r="F111" s="125" t="str">
        <f>_xlfn.XLOOKUP(A111,Academies!B:B,Academies!C:C,"No")</f>
        <v>No</v>
      </c>
    </row>
    <row r="112" spans="1:6" x14ac:dyDescent="0.3">
      <c r="A112" s="21" t="s">
        <v>130</v>
      </c>
      <c r="B112" s="21" t="s">
        <v>776</v>
      </c>
      <c r="C112" s="120">
        <f>_xlfn.XLOOKUP(A112,'[1]Pupil Numbers'!$C:$C,'[1]Pupil Numbers'!$H:$H)</f>
        <v>55</v>
      </c>
      <c r="D112" s="119">
        <v>111</v>
      </c>
      <c r="F112" s="125" t="str">
        <f>_xlfn.XLOOKUP(A112,Academies!B:B,Academies!C:C,"No")</f>
        <v>No</v>
      </c>
    </row>
    <row r="113" spans="1:6" x14ac:dyDescent="0.3">
      <c r="A113" s="21" t="s">
        <v>414</v>
      </c>
      <c r="B113" s="21" t="s">
        <v>776</v>
      </c>
      <c r="C113" s="120">
        <f>_xlfn.XLOOKUP(A113,'[1]Pupil Numbers'!$C:$C,'[1]Pupil Numbers'!$H:$H)</f>
        <v>56</v>
      </c>
      <c r="D113" s="119">
        <v>112</v>
      </c>
      <c r="F113" s="125" t="str">
        <f>_xlfn.XLOOKUP(A113,Academies!B:B,Academies!C:C,"No")</f>
        <v>No</v>
      </c>
    </row>
    <row r="114" spans="1:6" x14ac:dyDescent="0.3">
      <c r="A114" s="21" t="s">
        <v>380</v>
      </c>
      <c r="B114" s="21" t="s">
        <v>776</v>
      </c>
      <c r="C114" s="120">
        <f>_xlfn.XLOOKUP(A114,'[1]Pupil Numbers'!$C:$C,'[1]Pupil Numbers'!$H:$H)</f>
        <v>56</v>
      </c>
      <c r="D114" s="119">
        <v>113</v>
      </c>
      <c r="F114" s="125" t="str">
        <f>_xlfn.XLOOKUP(A114,Academies!B:B,Academies!C:C,"No")</f>
        <v>No</v>
      </c>
    </row>
    <row r="115" spans="1:6" x14ac:dyDescent="0.3">
      <c r="A115" s="21" t="s">
        <v>388</v>
      </c>
      <c r="B115" s="21" t="s">
        <v>776</v>
      </c>
      <c r="C115" s="120">
        <f>_xlfn.XLOOKUP(A115,'[1]Pupil Numbers'!$C:$C,'[1]Pupil Numbers'!$H:$H)</f>
        <v>56</v>
      </c>
      <c r="D115" s="119">
        <v>114</v>
      </c>
      <c r="F115" s="125" t="str">
        <f>_xlfn.XLOOKUP(A115,Academies!B:B,Academies!C:C,"No")</f>
        <v>No</v>
      </c>
    </row>
    <row r="116" spans="1:6" x14ac:dyDescent="0.3">
      <c r="A116" s="21" t="s">
        <v>452</v>
      </c>
      <c r="B116" s="21" t="s">
        <v>776</v>
      </c>
      <c r="C116" s="120">
        <f>_xlfn.XLOOKUP(A116,'[1]Pupil Numbers'!$C:$C,'[1]Pupil Numbers'!$H:$H)</f>
        <v>57</v>
      </c>
      <c r="D116" s="119">
        <v>115</v>
      </c>
      <c r="F116" s="125" t="str">
        <f>_xlfn.XLOOKUP(A116,Academies!B:B,Academies!C:C,"No")</f>
        <v>No</v>
      </c>
    </row>
    <row r="117" spans="1:6" x14ac:dyDescent="0.3">
      <c r="A117" s="21" t="s">
        <v>392</v>
      </c>
      <c r="B117" s="21" t="s">
        <v>776</v>
      </c>
      <c r="C117" s="120">
        <f>_xlfn.XLOOKUP(A117,'[1]Pupil Numbers'!$C:$C,'[1]Pupil Numbers'!$H:$H)</f>
        <v>58</v>
      </c>
      <c r="D117" s="119">
        <v>116</v>
      </c>
      <c r="F117" s="125" t="str">
        <f>_xlfn.XLOOKUP(A117,Academies!B:B,Academies!C:C,"No")</f>
        <v>No</v>
      </c>
    </row>
    <row r="118" spans="1:6" x14ac:dyDescent="0.3">
      <c r="A118" s="21" t="s">
        <v>357</v>
      </c>
      <c r="B118" s="21" t="s">
        <v>776</v>
      </c>
      <c r="C118" s="120">
        <f>_xlfn.XLOOKUP(A118,'[1]Pupil Numbers'!$C:$C,'[1]Pupil Numbers'!$H:$H)</f>
        <v>59</v>
      </c>
      <c r="D118" s="119">
        <v>117</v>
      </c>
      <c r="F118" s="125" t="str">
        <f>_xlfn.XLOOKUP(A118,Academies!B:B,Academies!C:C,"No")</f>
        <v>No</v>
      </c>
    </row>
    <row r="119" spans="1:6" x14ac:dyDescent="0.3">
      <c r="A119" s="21" t="s">
        <v>128</v>
      </c>
      <c r="B119" s="21" t="s">
        <v>776</v>
      </c>
      <c r="C119" s="120">
        <f>_xlfn.XLOOKUP(A119,'[1]Pupil Numbers'!$C:$C,'[1]Pupil Numbers'!$H:$H)</f>
        <v>60</v>
      </c>
      <c r="D119" s="119">
        <v>118</v>
      </c>
      <c r="F119" s="125" t="str">
        <f>_xlfn.XLOOKUP(A119,Academies!B:B,Academies!C:C,"No")</f>
        <v>No</v>
      </c>
    </row>
    <row r="120" spans="1:6" x14ac:dyDescent="0.3">
      <c r="A120" s="21" t="s">
        <v>410</v>
      </c>
      <c r="B120" s="21" t="s">
        <v>776</v>
      </c>
      <c r="C120" s="120">
        <f>_xlfn.XLOOKUP(A120,'[1]Pupil Numbers'!$C:$C,'[1]Pupil Numbers'!$H:$H)</f>
        <v>60</v>
      </c>
      <c r="D120" s="119">
        <v>119</v>
      </c>
      <c r="F120" s="125" t="str">
        <f>_xlfn.XLOOKUP(A120,Academies!B:B,Academies!C:C,"No")</f>
        <v>No</v>
      </c>
    </row>
    <row r="121" spans="1:6" x14ac:dyDescent="0.3">
      <c r="A121" s="21" t="s">
        <v>466</v>
      </c>
      <c r="B121" s="21" t="s">
        <v>776</v>
      </c>
      <c r="C121" s="120">
        <f>_xlfn.XLOOKUP(A121,'[1]Pupil Numbers'!$C:$C,'[1]Pupil Numbers'!$H:$H)</f>
        <v>60.2</v>
      </c>
      <c r="D121" s="119">
        <v>120</v>
      </c>
      <c r="F121" s="125" t="str">
        <f>_xlfn.XLOOKUP(A121,Academies!B:B,Academies!C:C,"No")</f>
        <v>No</v>
      </c>
    </row>
    <row r="122" spans="1:6" x14ac:dyDescent="0.3">
      <c r="A122" s="21" t="s">
        <v>416</v>
      </c>
      <c r="B122" s="21" t="s">
        <v>776</v>
      </c>
      <c r="C122" s="120">
        <f>_xlfn.XLOOKUP(A122,'[1]Pupil Numbers'!$C:$C,'[1]Pupil Numbers'!$H:$H)</f>
        <v>61</v>
      </c>
      <c r="D122" s="119">
        <v>121</v>
      </c>
      <c r="F122" s="125" t="str">
        <f>_xlfn.XLOOKUP(A122,Academies!B:B,Academies!C:C,"No")</f>
        <v>No</v>
      </c>
    </row>
    <row r="123" spans="1:6" x14ac:dyDescent="0.3">
      <c r="A123" s="21" t="s">
        <v>349</v>
      </c>
      <c r="B123" s="21" t="s">
        <v>776</v>
      </c>
      <c r="C123" s="120">
        <f>_xlfn.XLOOKUP(A123,'[1]Pupil Numbers'!$C:$C,'[1]Pupil Numbers'!$H:$H)</f>
        <v>62</v>
      </c>
      <c r="D123" s="119">
        <v>122</v>
      </c>
      <c r="F123" s="125" t="str">
        <f>_xlfn.XLOOKUP(A123,Academies!B:B,Academies!C:C,"No")</f>
        <v>No</v>
      </c>
    </row>
    <row r="124" spans="1:6" x14ac:dyDescent="0.3">
      <c r="A124" s="21" t="s">
        <v>382</v>
      </c>
      <c r="B124" s="21" t="s">
        <v>776</v>
      </c>
      <c r="C124" s="120">
        <f>_xlfn.XLOOKUP(A124,'[1]Pupil Numbers'!$C:$C,'[1]Pupil Numbers'!$H:$H)</f>
        <v>65</v>
      </c>
      <c r="D124" s="119">
        <v>123</v>
      </c>
      <c r="F124" s="125" t="str">
        <f>_xlfn.XLOOKUP(A124,Academies!B:B,Academies!C:C,"No")</f>
        <v>No</v>
      </c>
    </row>
    <row r="125" spans="1:6" x14ac:dyDescent="0.3">
      <c r="A125" s="21" t="s">
        <v>38</v>
      </c>
      <c r="B125" s="21" t="s">
        <v>776</v>
      </c>
      <c r="C125" s="120">
        <f>_xlfn.XLOOKUP(A125,'[1]Pupil Numbers'!$C:$C,'[1]Pupil Numbers'!$H:$H)</f>
        <v>66</v>
      </c>
      <c r="D125" s="119">
        <v>124</v>
      </c>
      <c r="F125" s="125" t="str">
        <f>_xlfn.XLOOKUP(A125,Academies!B:B,Academies!C:C,"No")</f>
        <v>No</v>
      </c>
    </row>
    <row r="126" spans="1:6" x14ac:dyDescent="0.3">
      <c r="A126" s="21" t="s">
        <v>468</v>
      </c>
      <c r="B126" s="21" t="s">
        <v>776</v>
      </c>
      <c r="C126" s="120">
        <f>_xlfn.XLOOKUP(A126,'[1]Pupil Numbers'!$C:$C,'[1]Pupil Numbers'!$H:$H)</f>
        <v>68</v>
      </c>
      <c r="D126" s="119">
        <v>125</v>
      </c>
      <c r="F126" s="125" t="str">
        <f>_xlfn.XLOOKUP(A126,Academies!B:B,Academies!C:C,"No")</f>
        <v>No</v>
      </c>
    </row>
    <row r="127" spans="1:6" x14ac:dyDescent="0.3">
      <c r="A127" s="21" t="s">
        <v>405</v>
      </c>
      <c r="B127" s="21" t="s">
        <v>776</v>
      </c>
      <c r="C127" s="120">
        <f>_xlfn.XLOOKUP(A127,'[1]Pupil Numbers'!$C:$C,'[1]Pupil Numbers'!$H:$H)</f>
        <v>68</v>
      </c>
      <c r="D127" s="119">
        <v>126</v>
      </c>
      <c r="F127" s="125" t="str">
        <f>_xlfn.XLOOKUP(A127,Academies!B:B,Academies!C:C,"No")</f>
        <v>No</v>
      </c>
    </row>
    <row r="128" spans="1:6" x14ac:dyDescent="0.3">
      <c r="A128" s="21" t="s">
        <v>384</v>
      </c>
      <c r="B128" s="21" t="s">
        <v>776</v>
      </c>
      <c r="C128" s="120">
        <f>_xlfn.XLOOKUP(A128,'[1]Pupil Numbers'!$C:$C,'[1]Pupil Numbers'!$H:$H)</f>
        <v>70</v>
      </c>
      <c r="D128" s="119">
        <v>127</v>
      </c>
      <c r="F128" s="125" t="str">
        <f>_xlfn.XLOOKUP(A128,Academies!B:B,Academies!C:C,"No")</f>
        <v>No</v>
      </c>
    </row>
    <row r="129" spans="1:6" x14ac:dyDescent="0.3">
      <c r="A129" s="21" t="s">
        <v>394</v>
      </c>
      <c r="B129" s="21" t="s">
        <v>776</v>
      </c>
      <c r="C129" s="120">
        <f>_xlfn.XLOOKUP(A129,'[1]Pupil Numbers'!$C:$C,'[1]Pupil Numbers'!$H:$H)</f>
        <v>73</v>
      </c>
      <c r="D129" s="119">
        <v>128</v>
      </c>
      <c r="F129" s="125" t="str">
        <f>_xlfn.XLOOKUP(A129,Academies!B:B,Academies!C:C,"No")</f>
        <v>No</v>
      </c>
    </row>
    <row r="130" spans="1:6" x14ac:dyDescent="0.3">
      <c r="A130" s="21" t="s">
        <v>432</v>
      </c>
      <c r="B130" s="21" t="s">
        <v>776</v>
      </c>
      <c r="C130" s="120">
        <f>_xlfn.XLOOKUP(A130,'[1]Pupil Numbers'!$C:$C,'[1]Pupil Numbers'!$H:$H)</f>
        <v>73</v>
      </c>
      <c r="D130" s="119">
        <v>129</v>
      </c>
      <c r="F130" s="125" t="str">
        <f>_xlfn.XLOOKUP(A130,Academies!B:B,Academies!C:C,"No")</f>
        <v>No</v>
      </c>
    </row>
    <row r="131" spans="1:6" x14ac:dyDescent="0.3">
      <c r="A131" s="21" t="s">
        <v>241</v>
      </c>
      <c r="B131" s="21" t="s">
        <v>776</v>
      </c>
      <c r="C131" s="120">
        <f>_xlfn.XLOOKUP(A131,'[1]Pupil Numbers'!$C:$C,'[1]Pupil Numbers'!$H:$H)</f>
        <v>73</v>
      </c>
      <c r="D131" s="119">
        <v>130</v>
      </c>
      <c r="F131" s="125" t="str">
        <f>_xlfn.XLOOKUP(A131,Academies!B:B,Academies!C:C,"No")</f>
        <v>No</v>
      </c>
    </row>
    <row r="132" spans="1:6" x14ac:dyDescent="0.3">
      <c r="A132" s="21" t="s">
        <v>478</v>
      </c>
      <c r="B132" s="21" t="s">
        <v>776</v>
      </c>
      <c r="C132" s="120">
        <f>_xlfn.XLOOKUP(A132,'[1]Pupil Numbers'!$C:$C,'[1]Pupil Numbers'!$H:$H)</f>
        <v>74</v>
      </c>
      <c r="D132" s="119">
        <v>131</v>
      </c>
      <c r="F132" s="125" t="str">
        <f>_xlfn.XLOOKUP(A132,Academies!B:B,Academies!C:C,"No")</f>
        <v>No</v>
      </c>
    </row>
    <row r="133" spans="1:6" x14ac:dyDescent="0.3">
      <c r="A133" s="21" t="s">
        <v>46</v>
      </c>
      <c r="B133" s="21" t="s">
        <v>776</v>
      </c>
      <c r="C133" s="120">
        <f>_xlfn.XLOOKUP(A133,'[1]Pupil Numbers'!$C:$C,'[1]Pupil Numbers'!$H:$H)</f>
        <v>75</v>
      </c>
      <c r="D133" s="119">
        <v>132</v>
      </c>
      <c r="F133" s="125" t="str">
        <f>_xlfn.XLOOKUP(A133,Academies!B:B,Academies!C:C,"No")</f>
        <v>No</v>
      </c>
    </row>
    <row r="134" spans="1:6" x14ac:dyDescent="0.3">
      <c r="A134" s="21" t="s">
        <v>85</v>
      </c>
      <c r="B134" s="21" t="s">
        <v>776</v>
      </c>
      <c r="C134" s="120">
        <f>_xlfn.XLOOKUP(A134,'[1]Pupil Numbers'!$C:$C,'[1]Pupil Numbers'!$H:$H)</f>
        <v>75</v>
      </c>
      <c r="D134" s="119">
        <v>133</v>
      </c>
      <c r="F134" s="125" t="str">
        <f>_xlfn.XLOOKUP(A134,Academies!B:B,Academies!C:C,"No")</f>
        <v>No</v>
      </c>
    </row>
    <row r="135" spans="1:6" x14ac:dyDescent="0.3">
      <c r="A135" s="21" t="s">
        <v>89</v>
      </c>
      <c r="B135" s="21" t="s">
        <v>776</v>
      </c>
      <c r="C135" s="120">
        <f>_xlfn.XLOOKUP(A135,'[1]Pupil Numbers'!$C:$C,'[1]Pupil Numbers'!$H:$H)</f>
        <v>76</v>
      </c>
      <c r="D135" s="119">
        <v>134</v>
      </c>
      <c r="F135" s="125" t="str">
        <f>_xlfn.XLOOKUP(A135,Academies!B:B,Academies!C:C,"No")</f>
        <v>No</v>
      </c>
    </row>
    <row r="136" spans="1:6" x14ac:dyDescent="0.3">
      <c r="A136" s="21" t="s">
        <v>225</v>
      </c>
      <c r="B136" s="21" t="s">
        <v>776</v>
      </c>
      <c r="C136" s="120">
        <f>_xlfn.XLOOKUP(A136,'[1]Pupil Numbers'!$C:$C,'[1]Pupil Numbers'!$H:$H)</f>
        <v>81.046052631578945</v>
      </c>
      <c r="D136" s="119">
        <v>135</v>
      </c>
      <c r="F136" s="125" t="str">
        <f>_xlfn.XLOOKUP(A136,Academies!B:B,Academies!C:C,"No")</f>
        <v>No</v>
      </c>
    </row>
    <row r="137" spans="1:6" x14ac:dyDescent="0.3">
      <c r="A137" s="21" t="s">
        <v>161</v>
      </c>
      <c r="B137" s="21" t="s">
        <v>776</v>
      </c>
      <c r="C137" s="120">
        <f>_xlfn.XLOOKUP(A137,'[1]Pupil Numbers'!$C:$C,'[1]Pupil Numbers'!$H:$H)</f>
        <v>84</v>
      </c>
      <c r="D137" s="119">
        <v>136</v>
      </c>
      <c r="F137" s="125" t="str">
        <f>_xlfn.XLOOKUP(A137,Academies!B:B,Academies!C:C,"No")</f>
        <v>No</v>
      </c>
    </row>
    <row r="138" spans="1:6" x14ac:dyDescent="0.3">
      <c r="A138" s="21" t="s">
        <v>170</v>
      </c>
      <c r="B138" s="21" t="s">
        <v>776</v>
      </c>
      <c r="C138" s="120">
        <f>_xlfn.XLOOKUP(A138,'[1]Pupil Numbers'!$C:$C,'[1]Pupil Numbers'!$H:$H)</f>
        <v>84</v>
      </c>
      <c r="D138" s="119">
        <v>137</v>
      </c>
      <c r="F138" s="125" t="str">
        <f>_xlfn.XLOOKUP(A138,Academies!B:B,Academies!C:C,"No")</f>
        <v>No</v>
      </c>
    </row>
    <row r="139" spans="1:6" x14ac:dyDescent="0.3">
      <c r="A139" s="21" t="s">
        <v>172</v>
      </c>
      <c r="B139" s="21" t="s">
        <v>776</v>
      </c>
      <c r="C139" s="120">
        <f>_xlfn.XLOOKUP(A139,'[1]Pupil Numbers'!$C:$C,'[1]Pupil Numbers'!$H:$H)</f>
        <v>86</v>
      </c>
      <c r="D139" s="119">
        <v>138</v>
      </c>
      <c r="F139" s="125" t="str">
        <f>_xlfn.XLOOKUP(A139,Academies!B:B,Academies!C:C,"No")</f>
        <v>No</v>
      </c>
    </row>
    <row r="140" spans="1:6" x14ac:dyDescent="0.3">
      <c r="A140" s="21" t="s">
        <v>313</v>
      </c>
      <c r="B140" s="21" t="s">
        <v>776</v>
      </c>
      <c r="C140" s="120">
        <f>_xlfn.XLOOKUP(A140,'[1]Pupil Numbers'!$C:$C,'[1]Pupil Numbers'!$H:$H)</f>
        <v>86</v>
      </c>
      <c r="D140" s="119">
        <v>139</v>
      </c>
      <c r="F140" s="125" t="str">
        <f>_xlfn.XLOOKUP(A140,Academies!B:B,Academies!C:C,"No")</f>
        <v>No</v>
      </c>
    </row>
    <row r="141" spans="1:6" x14ac:dyDescent="0.3">
      <c r="A141" s="21" t="s">
        <v>323</v>
      </c>
      <c r="B141" s="21" t="s">
        <v>776</v>
      </c>
      <c r="C141" s="120">
        <f>_xlfn.XLOOKUP(A141,'[1]Pupil Numbers'!$C:$C,'[1]Pupil Numbers'!$H:$H)</f>
        <v>86</v>
      </c>
      <c r="D141" s="119">
        <v>140</v>
      </c>
      <c r="F141" s="125" t="str">
        <f>_xlfn.XLOOKUP(A141,Academies!B:B,Academies!C:C,"No")</f>
        <v>No</v>
      </c>
    </row>
    <row r="142" spans="1:6" x14ac:dyDescent="0.3">
      <c r="A142" s="21" t="s">
        <v>407</v>
      </c>
      <c r="B142" s="21" t="s">
        <v>776</v>
      </c>
      <c r="C142" s="120">
        <f>_xlfn.XLOOKUP(A142,'[1]Pupil Numbers'!$C:$C,'[1]Pupil Numbers'!$H:$H)</f>
        <v>86</v>
      </c>
      <c r="D142" s="119">
        <v>141</v>
      </c>
      <c r="F142" s="125" t="str">
        <f>_xlfn.XLOOKUP(A142,Academies!B:B,Academies!C:C,"No")</f>
        <v>No</v>
      </c>
    </row>
    <row r="143" spans="1:6" x14ac:dyDescent="0.3">
      <c r="A143" s="21" t="s">
        <v>446</v>
      </c>
      <c r="B143" s="21" t="s">
        <v>776</v>
      </c>
      <c r="C143" s="120">
        <f>_xlfn.XLOOKUP(A143,'[1]Pupil Numbers'!$C:$C,'[1]Pupil Numbers'!$H:$H)</f>
        <v>87.901747368421056</v>
      </c>
      <c r="D143" s="119">
        <v>142</v>
      </c>
      <c r="F143" s="125" t="str">
        <f>_xlfn.XLOOKUP(A143,Academies!B:B,Academies!C:C,"No")</f>
        <v>No</v>
      </c>
    </row>
    <row r="144" spans="1:6" x14ac:dyDescent="0.3">
      <c r="A144" s="21" t="s">
        <v>238</v>
      </c>
      <c r="B144" s="21" t="s">
        <v>776</v>
      </c>
      <c r="C144" s="120">
        <f>_xlfn.XLOOKUP(A144,'[1]Pupil Numbers'!$C:$C,'[1]Pupil Numbers'!$H:$H)</f>
        <v>89</v>
      </c>
      <c r="D144" s="119">
        <v>143</v>
      </c>
      <c r="F144" s="125" t="str">
        <f>_xlfn.XLOOKUP(A144,Academies!B:B,Academies!C:C,"No")</f>
        <v>No</v>
      </c>
    </row>
    <row r="145" spans="1:6" x14ac:dyDescent="0.3">
      <c r="A145" s="21" t="s">
        <v>229</v>
      </c>
      <c r="B145" s="21" t="s">
        <v>776</v>
      </c>
      <c r="C145" s="120">
        <f>_xlfn.XLOOKUP(A145,'[1]Pupil Numbers'!$C:$C,'[1]Pupil Numbers'!$H:$H)</f>
        <v>89.331578947368428</v>
      </c>
      <c r="D145" s="119">
        <v>144</v>
      </c>
      <c r="F145" s="125" t="str">
        <f>_xlfn.XLOOKUP(A145,Academies!B:B,Academies!C:C,"No")</f>
        <v>No</v>
      </c>
    </row>
    <row r="146" spans="1:6" x14ac:dyDescent="0.3">
      <c r="A146" s="21" t="s">
        <v>317</v>
      </c>
      <c r="B146" s="21" t="s">
        <v>776</v>
      </c>
      <c r="C146" s="120">
        <f>_xlfn.XLOOKUP(A146,'[1]Pupil Numbers'!$C:$C,'[1]Pupil Numbers'!$H:$H)</f>
        <v>90</v>
      </c>
      <c r="D146" s="119">
        <v>145</v>
      </c>
      <c r="F146" s="125" t="str">
        <f>_xlfn.XLOOKUP(A146,Academies!B:B,Academies!C:C,"No")</f>
        <v>No</v>
      </c>
    </row>
    <row r="147" spans="1:6" x14ac:dyDescent="0.3">
      <c r="A147" s="21" t="s">
        <v>403</v>
      </c>
      <c r="B147" s="21" t="s">
        <v>776</v>
      </c>
      <c r="C147" s="120">
        <f>_xlfn.XLOOKUP(A147,'[1]Pupil Numbers'!$C:$C,'[1]Pupil Numbers'!$H:$H)</f>
        <v>91</v>
      </c>
      <c r="D147" s="119">
        <v>146</v>
      </c>
      <c r="F147" s="125" t="str">
        <f>_xlfn.XLOOKUP(A147,Academies!B:B,Academies!C:C,"No")</f>
        <v>No</v>
      </c>
    </row>
    <row r="148" spans="1:6" x14ac:dyDescent="0.3">
      <c r="A148" s="21" t="s">
        <v>378</v>
      </c>
      <c r="B148" s="21" t="s">
        <v>776</v>
      </c>
      <c r="C148" s="120">
        <f>_xlfn.XLOOKUP(A148,'[1]Pupil Numbers'!$C:$C,'[1]Pupil Numbers'!$H:$H)</f>
        <v>92</v>
      </c>
      <c r="D148" s="119">
        <v>147</v>
      </c>
      <c r="F148" s="125" t="str">
        <f>_xlfn.XLOOKUP(A148,Academies!B:B,Academies!C:C,"No")</f>
        <v>No</v>
      </c>
    </row>
    <row r="149" spans="1:6" x14ac:dyDescent="0.3">
      <c r="A149" s="21" t="s">
        <v>373</v>
      </c>
      <c r="B149" s="21" t="s">
        <v>776</v>
      </c>
      <c r="C149" s="120">
        <f>_xlfn.XLOOKUP(A149,'[1]Pupil Numbers'!$C:$C,'[1]Pupil Numbers'!$H:$H)</f>
        <v>96</v>
      </c>
      <c r="D149" s="119">
        <v>148</v>
      </c>
      <c r="F149" s="125" t="str">
        <f>_xlfn.XLOOKUP(A149,Academies!B:B,Academies!C:C,"No")</f>
        <v>No</v>
      </c>
    </row>
    <row r="150" spans="1:6" x14ac:dyDescent="0.3">
      <c r="A150" s="21" t="s">
        <v>339</v>
      </c>
      <c r="B150" s="21" t="s">
        <v>776</v>
      </c>
      <c r="C150" s="120">
        <f>_xlfn.XLOOKUP(A150,'[1]Pupil Numbers'!$C:$C,'[1]Pupil Numbers'!$H:$H)</f>
        <v>97</v>
      </c>
      <c r="D150" s="119">
        <v>149</v>
      </c>
      <c r="F150" s="125" t="str">
        <f>_xlfn.XLOOKUP(A150,Academies!B:B,Academies!C:C,"No")</f>
        <v>No</v>
      </c>
    </row>
    <row r="151" spans="1:6" x14ac:dyDescent="0.3">
      <c r="A151" s="21" t="s">
        <v>460</v>
      </c>
      <c r="B151" s="21" t="s">
        <v>776</v>
      </c>
      <c r="C151" s="120">
        <f>_xlfn.XLOOKUP(A151,'[1]Pupil Numbers'!$C:$C,'[1]Pupil Numbers'!$H:$H)</f>
        <v>98</v>
      </c>
      <c r="D151" s="119">
        <v>150</v>
      </c>
      <c r="F151" s="125" t="str">
        <f>_xlfn.XLOOKUP(A151,Academies!B:B,Academies!C:C,"No")</f>
        <v>No</v>
      </c>
    </row>
    <row r="152" spans="1:6" x14ac:dyDescent="0.3">
      <c r="A152" s="21" t="s">
        <v>210</v>
      </c>
      <c r="B152" s="21" t="s">
        <v>776</v>
      </c>
      <c r="C152" s="120">
        <f>_xlfn.XLOOKUP(A152,'[1]Pupil Numbers'!$C:$C,'[1]Pupil Numbers'!$H:$H)</f>
        <v>104.88947368421053</v>
      </c>
      <c r="D152" s="119">
        <v>151</v>
      </c>
      <c r="F152" s="125" t="str">
        <f>_xlfn.XLOOKUP(A152,Academies!B:B,Academies!C:C,"No")</f>
        <v>No</v>
      </c>
    </row>
    <row r="153" spans="1:6" x14ac:dyDescent="0.3">
      <c r="A153" s="21" t="s">
        <v>75</v>
      </c>
      <c r="B153" s="21" t="s">
        <v>776</v>
      </c>
      <c r="C153" s="120">
        <f>_xlfn.XLOOKUP(A153,'[1]Pupil Numbers'!$C:$C,'[1]Pupil Numbers'!$H:$H)</f>
        <v>108</v>
      </c>
      <c r="D153" s="119">
        <v>152</v>
      </c>
      <c r="F153" s="125" t="str">
        <f>_xlfn.XLOOKUP(A153,Academies!B:B,Academies!C:C,"No")</f>
        <v>No</v>
      </c>
    </row>
    <row r="154" spans="1:6" x14ac:dyDescent="0.3">
      <c r="A154" s="21" t="s">
        <v>440</v>
      </c>
      <c r="B154" s="21" t="s">
        <v>776</v>
      </c>
      <c r="C154" s="120">
        <f>_xlfn.XLOOKUP(A154,'[1]Pupil Numbers'!$C:$C,'[1]Pupil Numbers'!$H:$H)</f>
        <v>109</v>
      </c>
      <c r="D154" s="119">
        <v>153</v>
      </c>
      <c r="F154" s="125" t="str">
        <f>_xlfn.XLOOKUP(A154,Academies!B:B,Academies!C:C,"No")</f>
        <v>No</v>
      </c>
    </row>
    <row r="155" spans="1:6" x14ac:dyDescent="0.3">
      <c r="A155" s="21" t="s">
        <v>55</v>
      </c>
      <c r="B155" s="21" t="s">
        <v>776</v>
      </c>
      <c r="C155" s="120">
        <f>_xlfn.XLOOKUP(A155,'[1]Pupil Numbers'!$C:$C,'[1]Pupil Numbers'!$H:$H)</f>
        <v>111.04368421052632</v>
      </c>
      <c r="D155" s="119">
        <v>154</v>
      </c>
      <c r="F155" s="125" t="str">
        <f>_xlfn.XLOOKUP(A155,Academies!B:B,Academies!C:C,"No")</f>
        <v>No</v>
      </c>
    </row>
    <row r="156" spans="1:6" x14ac:dyDescent="0.3">
      <c r="A156" s="21" t="s">
        <v>476</v>
      </c>
      <c r="B156" s="21" t="s">
        <v>776</v>
      </c>
      <c r="C156" s="120">
        <f>_xlfn.XLOOKUP(A156,'[1]Pupil Numbers'!$C:$C,'[1]Pupil Numbers'!$H:$H)</f>
        <v>111.65894736842105</v>
      </c>
      <c r="D156" s="119">
        <v>155</v>
      </c>
      <c r="F156" s="125" t="str">
        <f>_xlfn.XLOOKUP(A156,Academies!B:B,Academies!C:C,"No")</f>
        <v>No</v>
      </c>
    </row>
    <row r="157" spans="1:6" x14ac:dyDescent="0.3">
      <c r="A157" s="21" t="s">
        <v>42</v>
      </c>
      <c r="B157" s="21" t="s">
        <v>776</v>
      </c>
      <c r="C157" s="120">
        <f>_xlfn.XLOOKUP(A157,'[1]Pupil Numbers'!$C:$C,'[1]Pupil Numbers'!$H:$H)</f>
        <v>113.78947368421052</v>
      </c>
      <c r="D157" s="119">
        <v>156</v>
      </c>
      <c r="F157" s="125" t="str">
        <f>_xlfn.XLOOKUP(A157,Academies!B:B,Academies!C:C,"No")</f>
        <v>No</v>
      </c>
    </row>
    <row r="158" spans="1:6" x14ac:dyDescent="0.3">
      <c r="A158" s="21" t="s">
        <v>365</v>
      </c>
      <c r="B158" s="21" t="s">
        <v>776</v>
      </c>
      <c r="C158" s="120">
        <f>_xlfn.XLOOKUP(A158,'[1]Pupil Numbers'!$C:$C,'[1]Pupil Numbers'!$H:$H)</f>
        <v>113.97631578947369</v>
      </c>
      <c r="D158" s="119">
        <v>157</v>
      </c>
      <c r="F158" s="125" t="str">
        <f>_xlfn.XLOOKUP(A158,Academies!B:B,Academies!C:C,"No")</f>
        <v>No</v>
      </c>
    </row>
    <row r="159" spans="1:6" x14ac:dyDescent="0.3">
      <c r="A159" s="21" t="s">
        <v>331</v>
      </c>
      <c r="B159" s="21" t="s">
        <v>776</v>
      </c>
      <c r="C159" s="120">
        <f>_xlfn.XLOOKUP(A159,'[1]Pupil Numbers'!$C:$C,'[1]Pupil Numbers'!$H:$H)</f>
        <v>114</v>
      </c>
      <c r="D159" s="119">
        <v>158</v>
      </c>
      <c r="F159" s="125" t="str">
        <f>_xlfn.XLOOKUP(A159,Academies!B:B,Academies!C:C,"No")</f>
        <v>No</v>
      </c>
    </row>
    <row r="160" spans="1:6" x14ac:dyDescent="0.3">
      <c r="A160" s="21" t="s">
        <v>116</v>
      </c>
      <c r="B160" s="21" t="s">
        <v>776</v>
      </c>
      <c r="C160" s="120">
        <f>_xlfn.XLOOKUP(A160,'[1]Pupil Numbers'!$C:$C,'[1]Pupil Numbers'!$H:$H)</f>
        <v>117</v>
      </c>
      <c r="D160" s="119">
        <v>159</v>
      </c>
      <c r="F160" s="125" t="str">
        <f>_xlfn.XLOOKUP(A160,Academies!B:B,Academies!C:C,"No")</f>
        <v>No</v>
      </c>
    </row>
    <row r="161" spans="1:6" x14ac:dyDescent="0.3">
      <c r="A161" s="21" t="s">
        <v>227</v>
      </c>
      <c r="B161" s="21" t="s">
        <v>776</v>
      </c>
      <c r="C161" s="120">
        <f>_xlfn.XLOOKUP(A161,'[1]Pupil Numbers'!$C:$C,'[1]Pupil Numbers'!$H:$H)</f>
        <v>124</v>
      </c>
      <c r="D161" s="119">
        <v>160</v>
      </c>
      <c r="F161" s="125" t="str">
        <f>_xlfn.XLOOKUP(A161,Academies!B:B,Academies!C:C,"No")</f>
        <v>No</v>
      </c>
    </row>
    <row r="162" spans="1:6" x14ac:dyDescent="0.3">
      <c r="A162" s="21" t="s">
        <v>448</v>
      </c>
      <c r="B162" s="21" t="s">
        <v>776</v>
      </c>
      <c r="C162" s="120">
        <f>_xlfn.XLOOKUP(A162,'[1]Pupil Numbers'!$C:$C,'[1]Pupil Numbers'!$H:$H)</f>
        <v>127</v>
      </c>
      <c r="D162" s="119">
        <v>161</v>
      </c>
      <c r="F162" s="125" t="str">
        <f>_xlfn.XLOOKUP(A162,Academies!B:B,Academies!C:C,"No")</f>
        <v>No</v>
      </c>
    </row>
    <row r="163" spans="1:6" x14ac:dyDescent="0.3">
      <c r="A163" s="21" t="s">
        <v>456</v>
      </c>
      <c r="B163" s="21" t="s">
        <v>776</v>
      </c>
      <c r="C163" s="120">
        <f>_xlfn.XLOOKUP(A163,'[1]Pupil Numbers'!$C:$C,'[1]Pupil Numbers'!$H:$H)</f>
        <v>129.0728947368421</v>
      </c>
      <c r="D163" s="119">
        <v>162</v>
      </c>
      <c r="F163" s="125" t="str">
        <f>_xlfn.XLOOKUP(A163,Academies!B:B,Academies!C:C,"No")</f>
        <v>No</v>
      </c>
    </row>
    <row r="164" spans="1:6" x14ac:dyDescent="0.3">
      <c r="A164" s="21" t="s">
        <v>50</v>
      </c>
      <c r="B164" s="21" t="s">
        <v>776</v>
      </c>
      <c r="C164" s="120">
        <f>_xlfn.XLOOKUP(A164,'[1]Pupil Numbers'!$C:$C,'[1]Pupil Numbers'!$H:$H)</f>
        <v>129.20526315789473</v>
      </c>
      <c r="D164" s="119">
        <v>163</v>
      </c>
      <c r="F164" s="125" t="str">
        <f>_xlfn.XLOOKUP(A164,Academies!B:B,Academies!C:C,"No")</f>
        <v>No</v>
      </c>
    </row>
    <row r="165" spans="1:6" x14ac:dyDescent="0.3">
      <c r="A165" s="21" t="s">
        <v>87</v>
      </c>
      <c r="B165" s="21" t="s">
        <v>776</v>
      </c>
      <c r="C165" s="120">
        <f>_xlfn.XLOOKUP(A165,'[1]Pupil Numbers'!$C:$C,'[1]Pupil Numbers'!$H:$H)</f>
        <v>130</v>
      </c>
      <c r="D165" s="119">
        <v>164</v>
      </c>
      <c r="F165" s="125" t="str">
        <f>_xlfn.XLOOKUP(A165,Academies!B:B,Academies!C:C,"No")</f>
        <v>No</v>
      </c>
    </row>
    <row r="166" spans="1:6" x14ac:dyDescent="0.3">
      <c r="A166" s="21" t="s">
        <v>200</v>
      </c>
      <c r="B166" s="21" t="s">
        <v>776</v>
      </c>
      <c r="C166" s="120">
        <f>_xlfn.XLOOKUP(A166,'[1]Pupil Numbers'!$C:$C,'[1]Pupil Numbers'!$H:$H)</f>
        <v>133</v>
      </c>
      <c r="D166" s="119">
        <v>165</v>
      </c>
      <c r="F166" s="125" t="str">
        <f>_xlfn.XLOOKUP(A166,Academies!B:B,Academies!C:C,"No")</f>
        <v>No</v>
      </c>
    </row>
    <row r="167" spans="1:6" x14ac:dyDescent="0.3">
      <c r="A167" s="21" t="s">
        <v>454</v>
      </c>
      <c r="B167" s="21" t="s">
        <v>776</v>
      </c>
      <c r="C167" s="120">
        <f>_xlfn.XLOOKUP(A167,'[1]Pupil Numbers'!$C:$C,'[1]Pupil Numbers'!$H:$H)</f>
        <v>135</v>
      </c>
      <c r="D167" s="119">
        <v>166</v>
      </c>
      <c r="F167" s="125" t="str">
        <f>_xlfn.XLOOKUP(A167,Academies!B:B,Academies!C:C,"No")</f>
        <v>No</v>
      </c>
    </row>
    <row r="168" spans="1:6" x14ac:dyDescent="0.3">
      <c r="A168" s="21" t="s">
        <v>325</v>
      </c>
      <c r="B168" s="21" t="s">
        <v>776</v>
      </c>
      <c r="C168" s="120">
        <f>_xlfn.XLOOKUP(A168,'[1]Pupil Numbers'!$C:$C,'[1]Pupil Numbers'!$H:$H)</f>
        <v>136</v>
      </c>
      <c r="D168" s="119">
        <v>167</v>
      </c>
      <c r="F168" s="125" t="str">
        <f>_xlfn.XLOOKUP(A168,Academies!B:B,Academies!C:C,"No")</f>
        <v>No</v>
      </c>
    </row>
    <row r="169" spans="1:6" x14ac:dyDescent="0.3">
      <c r="A169" s="21" t="s">
        <v>341</v>
      </c>
      <c r="B169" s="21" t="s">
        <v>776</v>
      </c>
      <c r="C169" s="120">
        <f>_xlfn.XLOOKUP(A169,'[1]Pupil Numbers'!$C:$C,'[1]Pupil Numbers'!$H:$H)</f>
        <v>136</v>
      </c>
      <c r="D169" s="119">
        <v>168</v>
      </c>
      <c r="F169" s="125" t="str">
        <f>_xlfn.XLOOKUP(A169,Academies!B:B,Academies!C:C,"No")</f>
        <v>No</v>
      </c>
    </row>
    <row r="170" spans="1:6" x14ac:dyDescent="0.3">
      <c r="A170" s="21" t="s">
        <v>490</v>
      </c>
      <c r="B170" s="21" t="s">
        <v>776</v>
      </c>
      <c r="C170" s="120">
        <f>_xlfn.XLOOKUP(A170,'[1]Pupil Numbers'!$C:$C,'[1]Pupil Numbers'!$H:$H)</f>
        <v>139</v>
      </c>
      <c r="D170" s="119">
        <v>169</v>
      </c>
      <c r="F170" s="125" t="str">
        <f>_xlfn.XLOOKUP(A170,Academies!B:B,Academies!C:C,"No")</f>
        <v>No</v>
      </c>
    </row>
    <row r="171" spans="1:6" x14ac:dyDescent="0.3">
      <c r="A171" s="21" t="s">
        <v>100</v>
      </c>
      <c r="B171" s="21" t="s">
        <v>776</v>
      </c>
      <c r="C171" s="120">
        <f>_xlfn.XLOOKUP(A171,'[1]Pupil Numbers'!$C:$C,'[1]Pupil Numbers'!$H:$H)</f>
        <v>140</v>
      </c>
      <c r="D171" s="119">
        <v>170</v>
      </c>
      <c r="F171" s="125" t="str">
        <f>_xlfn.XLOOKUP(A171,Academies!B:B,Academies!C:C,"No")</f>
        <v>No</v>
      </c>
    </row>
    <row r="172" spans="1:6" x14ac:dyDescent="0.3">
      <c r="A172" s="21" t="s">
        <v>470</v>
      </c>
      <c r="B172" s="21" t="s">
        <v>776</v>
      </c>
      <c r="C172" s="120">
        <f>_xlfn.XLOOKUP(A172,'[1]Pupil Numbers'!$C:$C,'[1]Pupil Numbers'!$H:$H)</f>
        <v>142</v>
      </c>
      <c r="D172" s="119">
        <v>171</v>
      </c>
      <c r="F172" s="125" t="str">
        <f>_xlfn.XLOOKUP(A172,Academies!B:B,Academies!C:C,"No")</f>
        <v>No</v>
      </c>
    </row>
    <row r="173" spans="1:6" x14ac:dyDescent="0.3">
      <c r="A173" s="21" t="s">
        <v>266</v>
      </c>
      <c r="B173" s="21" t="s">
        <v>776</v>
      </c>
      <c r="C173" s="120">
        <f>_xlfn.XLOOKUP(A173,'[1]Pupil Numbers'!$C:$C,'[1]Pupil Numbers'!$H:$H)</f>
        <v>145</v>
      </c>
      <c r="D173" s="119">
        <v>172</v>
      </c>
      <c r="F173" s="125" t="str">
        <f>_xlfn.XLOOKUP(A173,Academies!B:B,Academies!C:C,"No")</f>
        <v>No</v>
      </c>
    </row>
    <row r="174" spans="1:6" x14ac:dyDescent="0.3">
      <c r="A174" s="21" t="s">
        <v>36</v>
      </c>
      <c r="B174" s="21" t="s">
        <v>776</v>
      </c>
      <c r="C174" s="120">
        <f>_xlfn.XLOOKUP(A174,'[1]Pupil Numbers'!$C:$C,'[1]Pupil Numbers'!$H:$H)</f>
        <v>146.8842105263158</v>
      </c>
      <c r="D174" s="119">
        <v>173</v>
      </c>
      <c r="F174" s="125" t="str">
        <f>_xlfn.XLOOKUP(A174,Academies!B:B,Academies!C:C,"No")</f>
        <v>No</v>
      </c>
    </row>
    <row r="175" spans="1:6" x14ac:dyDescent="0.3">
      <c r="A175" s="21" t="s">
        <v>44</v>
      </c>
      <c r="B175" s="21" t="s">
        <v>776</v>
      </c>
      <c r="C175" s="120">
        <f>_xlfn.XLOOKUP(A175,'[1]Pupil Numbers'!$C:$C,'[1]Pupil Numbers'!$H:$H)</f>
        <v>147</v>
      </c>
      <c r="D175" s="119">
        <v>174</v>
      </c>
      <c r="F175" s="125" t="str">
        <f>_xlfn.XLOOKUP(A175,Academies!B:B,Academies!C:C,"No")</f>
        <v>No</v>
      </c>
    </row>
    <row r="176" spans="1:6" x14ac:dyDescent="0.3">
      <c r="A176" s="21" t="s">
        <v>397</v>
      </c>
      <c r="B176" s="21" t="s">
        <v>776</v>
      </c>
      <c r="C176" s="120">
        <f>_xlfn.XLOOKUP(A176,'[1]Pupil Numbers'!$C:$C,'[1]Pupil Numbers'!$H:$H)</f>
        <v>150</v>
      </c>
      <c r="D176" s="119">
        <v>175</v>
      </c>
      <c r="F176" s="125" t="str">
        <f>_xlfn.XLOOKUP(A176,Academies!B:B,Academies!C:C,"No")</f>
        <v>No</v>
      </c>
    </row>
    <row r="177" spans="1:6" x14ac:dyDescent="0.3">
      <c r="A177" s="21" t="s">
        <v>192</v>
      </c>
      <c r="B177" s="21" t="s">
        <v>776</v>
      </c>
      <c r="C177" s="120">
        <f>_xlfn.XLOOKUP(A177,'[1]Pupil Numbers'!$C:$C,'[1]Pupil Numbers'!$H:$H)</f>
        <v>159</v>
      </c>
      <c r="D177" s="119">
        <v>176</v>
      </c>
      <c r="F177" s="125" t="str">
        <f>_xlfn.XLOOKUP(A177,Academies!B:B,Academies!C:C,"No")</f>
        <v>No</v>
      </c>
    </row>
    <row r="178" spans="1:6" x14ac:dyDescent="0.3">
      <c r="A178" s="21" t="s">
        <v>215</v>
      </c>
      <c r="B178" s="21" t="s">
        <v>776</v>
      </c>
      <c r="C178" s="120">
        <f>_xlfn.XLOOKUP(A178,'[1]Pupil Numbers'!$C:$C,'[1]Pupil Numbers'!$H:$H)</f>
        <v>164</v>
      </c>
      <c r="D178" s="119">
        <v>177</v>
      </c>
      <c r="F178" s="125" t="str">
        <f>_xlfn.XLOOKUP(A178,Academies!B:B,Academies!C:C,"No")</f>
        <v>No</v>
      </c>
    </row>
    <row r="179" spans="1:6" x14ac:dyDescent="0.3">
      <c r="A179" s="21" t="s">
        <v>438</v>
      </c>
      <c r="B179" s="21" t="s">
        <v>776</v>
      </c>
      <c r="C179" s="120">
        <f>_xlfn.XLOOKUP(A179,'[1]Pupil Numbers'!$C:$C,'[1]Pupil Numbers'!$H:$H)</f>
        <v>168.58842105263159</v>
      </c>
      <c r="D179" s="119">
        <v>178</v>
      </c>
      <c r="F179" s="125" t="str">
        <f>_xlfn.XLOOKUP(A179,Academies!B:B,Academies!C:C,"No")</f>
        <v>No</v>
      </c>
    </row>
    <row r="180" spans="1:6" x14ac:dyDescent="0.3">
      <c r="A180" s="21" t="s">
        <v>104</v>
      </c>
      <c r="B180" s="21" t="s">
        <v>776</v>
      </c>
      <c r="C180" s="120">
        <f>_xlfn.XLOOKUP(A180,'[1]Pupil Numbers'!$C:$C,'[1]Pupil Numbers'!$H:$H)</f>
        <v>171</v>
      </c>
      <c r="D180" s="119">
        <v>179</v>
      </c>
      <c r="F180" s="125" t="str">
        <f>_xlfn.XLOOKUP(A180,Academies!B:B,Academies!C:C,"No")</f>
        <v>No</v>
      </c>
    </row>
    <row r="181" spans="1:6" x14ac:dyDescent="0.3">
      <c r="A181" s="21" t="s">
        <v>480</v>
      </c>
      <c r="B181" s="21" t="s">
        <v>776</v>
      </c>
      <c r="C181" s="120">
        <f>_xlfn.XLOOKUP(A181,'[1]Pupil Numbers'!$C:$C,'[1]Pupil Numbers'!$H:$H)</f>
        <v>172.05157894736843</v>
      </c>
      <c r="D181" s="119">
        <v>180</v>
      </c>
      <c r="F181" s="125" t="str">
        <f>_xlfn.XLOOKUP(A181,Academies!B:B,Academies!C:C,"No")</f>
        <v>No</v>
      </c>
    </row>
    <row r="182" spans="1:6" x14ac:dyDescent="0.3">
      <c r="A182" s="21" t="s">
        <v>298</v>
      </c>
      <c r="B182" s="21" t="s">
        <v>776</v>
      </c>
      <c r="C182" s="120">
        <f>_xlfn.XLOOKUP(A182,'[1]Pupil Numbers'!$C:$C,'[1]Pupil Numbers'!$H:$H)</f>
        <v>178.77894736842106</v>
      </c>
      <c r="D182" s="119">
        <v>181</v>
      </c>
      <c r="F182" s="125" t="str">
        <f>_xlfn.XLOOKUP(A182,Academies!B:B,Academies!C:C,"No")</f>
        <v>No</v>
      </c>
    </row>
    <row r="183" spans="1:6" x14ac:dyDescent="0.3">
      <c r="A183" s="21" t="s">
        <v>306</v>
      </c>
      <c r="B183" s="21" t="s">
        <v>776</v>
      </c>
      <c r="C183" s="120">
        <f>_xlfn.XLOOKUP(A183,'[1]Pupil Numbers'!$C:$C,'[1]Pupil Numbers'!$H:$H)</f>
        <v>179</v>
      </c>
      <c r="D183" s="119">
        <v>182</v>
      </c>
      <c r="F183" s="125" t="str">
        <f>_xlfn.XLOOKUP(A183,Academies!B:B,Academies!C:C,"No")</f>
        <v>No</v>
      </c>
    </row>
    <row r="184" spans="1:6" x14ac:dyDescent="0.3">
      <c r="A184" s="21" t="s">
        <v>319</v>
      </c>
      <c r="B184" s="21" t="s">
        <v>776</v>
      </c>
      <c r="C184" s="120">
        <f>_xlfn.XLOOKUP(A184,'[1]Pupil Numbers'!$C:$C,'[1]Pupil Numbers'!$H:$H)</f>
        <v>183</v>
      </c>
      <c r="D184" s="119">
        <v>183</v>
      </c>
      <c r="F184" s="125" t="str">
        <f>_xlfn.XLOOKUP(A184,Academies!B:B,Academies!C:C,"No")</f>
        <v>No</v>
      </c>
    </row>
    <row r="185" spans="1:6" x14ac:dyDescent="0.3">
      <c r="A185" s="21" t="s">
        <v>206</v>
      </c>
      <c r="B185" s="21" t="s">
        <v>776</v>
      </c>
      <c r="C185" s="120">
        <f>_xlfn.XLOOKUP(A185,'[1]Pupil Numbers'!$C:$C,'[1]Pupil Numbers'!$H:$H)</f>
        <v>185.83368421052631</v>
      </c>
      <c r="D185" s="119">
        <v>184</v>
      </c>
      <c r="F185" s="125" t="str">
        <f>_xlfn.XLOOKUP(A185,Academies!B:B,Academies!C:C,"No")</f>
        <v>No</v>
      </c>
    </row>
    <row r="186" spans="1:6" x14ac:dyDescent="0.3">
      <c r="A186" s="21" t="s">
        <v>120</v>
      </c>
      <c r="B186" s="21" t="s">
        <v>776</v>
      </c>
      <c r="C186" s="120">
        <f>_xlfn.XLOOKUP(A186,'[1]Pupil Numbers'!$C:$C,'[1]Pupil Numbers'!$H:$H)</f>
        <v>189</v>
      </c>
      <c r="D186" s="119">
        <v>185</v>
      </c>
      <c r="F186" s="125" t="str">
        <f>_xlfn.XLOOKUP(A186,Academies!B:B,Academies!C:C,"No")</f>
        <v>No</v>
      </c>
    </row>
    <row r="187" spans="1:6" x14ac:dyDescent="0.3">
      <c r="A187" s="21" t="s">
        <v>102</v>
      </c>
      <c r="B187" s="21" t="s">
        <v>776</v>
      </c>
      <c r="C187" s="120">
        <f>_xlfn.XLOOKUP(A187,'[1]Pupil Numbers'!$C:$C,'[1]Pupil Numbers'!$H:$H)</f>
        <v>191.78</v>
      </c>
      <c r="D187" s="119">
        <v>186</v>
      </c>
      <c r="F187" s="125" t="str">
        <f>_xlfn.XLOOKUP(A187,Academies!B:B,Academies!C:C,"No")</f>
        <v>No</v>
      </c>
    </row>
    <row r="188" spans="1:6" x14ac:dyDescent="0.3">
      <c r="A188" s="21" t="s">
        <v>34</v>
      </c>
      <c r="B188" s="21" t="s">
        <v>776</v>
      </c>
      <c r="C188" s="120">
        <f>_xlfn.XLOOKUP(A188,'[1]Pupil Numbers'!$C:$C,'[1]Pupil Numbers'!$H:$H)</f>
        <v>194</v>
      </c>
      <c r="D188" s="119">
        <v>187</v>
      </c>
      <c r="F188" s="125" t="str">
        <f>_xlfn.XLOOKUP(A188,Academies!B:B,Academies!C:C,"No")</f>
        <v>No</v>
      </c>
    </row>
    <row r="189" spans="1:6" x14ac:dyDescent="0.3">
      <c r="A189" s="21" t="s">
        <v>40</v>
      </c>
      <c r="B189" s="21" t="s">
        <v>776</v>
      </c>
      <c r="C189" s="120">
        <f>_xlfn.XLOOKUP(A189,'[1]Pupil Numbers'!$C:$C,'[1]Pupil Numbers'!$H:$H)</f>
        <v>199</v>
      </c>
      <c r="D189" s="119">
        <v>188</v>
      </c>
      <c r="F189" s="125" t="str">
        <f>_xlfn.XLOOKUP(A189,Academies!B:B,Academies!C:C,"No")</f>
        <v>No</v>
      </c>
    </row>
    <row r="190" spans="1:6" x14ac:dyDescent="0.3">
      <c r="A190" s="21" t="s">
        <v>159</v>
      </c>
      <c r="B190" s="21" t="s">
        <v>776</v>
      </c>
      <c r="C190" s="120">
        <f>_xlfn.XLOOKUP(A190,'[1]Pupil Numbers'!$C:$C,'[1]Pupil Numbers'!$H:$H)</f>
        <v>203</v>
      </c>
      <c r="D190" s="119">
        <v>189</v>
      </c>
      <c r="F190" s="125" t="str">
        <f>_xlfn.XLOOKUP(A190,Academies!B:B,Academies!C:C,"No")</f>
        <v>No</v>
      </c>
    </row>
    <row r="191" spans="1:6" x14ac:dyDescent="0.3">
      <c r="A191" s="21" t="s">
        <v>434</v>
      </c>
      <c r="B191" s="21" t="s">
        <v>776</v>
      </c>
      <c r="C191" s="120">
        <f>_xlfn.XLOOKUP(A191,'[1]Pupil Numbers'!$C:$C,'[1]Pupil Numbers'!$H:$H)</f>
        <v>204</v>
      </c>
      <c r="D191" s="119">
        <v>190</v>
      </c>
      <c r="F191" s="125" t="str">
        <f>_xlfn.XLOOKUP(A191,Academies!B:B,Academies!C:C,"No")</f>
        <v>No</v>
      </c>
    </row>
    <row r="192" spans="1:6" x14ac:dyDescent="0.3">
      <c r="A192" s="21" t="s">
        <v>180</v>
      </c>
      <c r="B192" s="21" t="s">
        <v>776</v>
      </c>
      <c r="C192" s="120">
        <f>_xlfn.XLOOKUP(A192,'[1]Pupil Numbers'!$C:$C,'[1]Pupil Numbers'!$H:$H)</f>
        <v>205</v>
      </c>
      <c r="D192" s="119">
        <v>191</v>
      </c>
      <c r="F192" s="125" t="str">
        <f>_xlfn.XLOOKUP(A192,Academies!B:B,Academies!C:C,"No")</f>
        <v>No</v>
      </c>
    </row>
    <row r="193" spans="1:6" x14ac:dyDescent="0.3">
      <c r="A193" s="21" t="s">
        <v>178</v>
      </c>
      <c r="B193" s="21" t="s">
        <v>776</v>
      </c>
      <c r="C193" s="120">
        <f>_xlfn.XLOOKUP(A193,'[1]Pupil Numbers'!$C:$C,'[1]Pupil Numbers'!$H:$H)</f>
        <v>205.65894736842105</v>
      </c>
      <c r="D193" s="119">
        <v>192</v>
      </c>
      <c r="F193" s="125" t="str">
        <f>_xlfn.XLOOKUP(A193,Academies!B:B,Academies!C:C,"No")</f>
        <v>No</v>
      </c>
    </row>
    <row r="194" spans="1:6" x14ac:dyDescent="0.3">
      <c r="A194" s="21" t="s">
        <v>296</v>
      </c>
      <c r="B194" s="21" t="s">
        <v>776</v>
      </c>
      <c r="C194" s="120">
        <f>_xlfn.XLOOKUP(A194,'[1]Pupil Numbers'!$C:$C,'[1]Pupil Numbers'!$H:$H)</f>
        <v>206</v>
      </c>
      <c r="D194" s="119">
        <v>193</v>
      </c>
      <c r="F194" s="125" t="str">
        <f>_xlfn.XLOOKUP(A194,Academies!B:B,Academies!C:C,"No")</f>
        <v>No</v>
      </c>
    </row>
    <row r="195" spans="1:6" x14ac:dyDescent="0.3">
      <c r="A195" s="21" t="s">
        <v>174</v>
      </c>
      <c r="B195" s="21" t="s">
        <v>776</v>
      </c>
      <c r="C195" s="120">
        <f>_xlfn.XLOOKUP(A195,'[1]Pupil Numbers'!$C:$C,'[1]Pupil Numbers'!$H:$H)</f>
        <v>207</v>
      </c>
      <c r="D195" s="119">
        <v>194</v>
      </c>
      <c r="F195" s="125" t="str">
        <f>_xlfn.XLOOKUP(A195,Academies!B:B,Academies!C:C,"No")</f>
        <v>No</v>
      </c>
    </row>
    <row r="196" spans="1:6" x14ac:dyDescent="0.3">
      <c r="A196" s="21" t="s">
        <v>351</v>
      </c>
      <c r="B196" s="21" t="s">
        <v>776</v>
      </c>
      <c r="C196" s="120">
        <f>_xlfn.XLOOKUP(A196,'[1]Pupil Numbers'!$C:$C,'[1]Pupil Numbers'!$H:$H)</f>
        <v>208</v>
      </c>
      <c r="D196" s="119">
        <v>195</v>
      </c>
      <c r="F196" s="125" t="str">
        <f>_xlfn.XLOOKUP(A196,Academies!B:B,Academies!C:C,"No")</f>
        <v>No</v>
      </c>
    </row>
    <row r="197" spans="1:6" x14ac:dyDescent="0.3">
      <c r="A197" s="21" t="s">
        <v>269</v>
      </c>
      <c r="B197" s="21" t="s">
        <v>776</v>
      </c>
      <c r="C197" s="120">
        <f>_xlfn.XLOOKUP(A197,'[1]Pupil Numbers'!$C:$C,'[1]Pupil Numbers'!$H:$H)</f>
        <v>208</v>
      </c>
      <c r="D197" s="119">
        <v>196</v>
      </c>
      <c r="F197" s="125" t="str">
        <f>_xlfn.XLOOKUP(A197,Academies!B:B,Academies!C:C,"No")</f>
        <v>No</v>
      </c>
    </row>
    <row r="198" spans="1:6" x14ac:dyDescent="0.3">
      <c r="A198" s="21" t="s">
        <v>96</v>
      </c>
      <c r="B198" s="21" t="s">
        <v>776</v>
      </c>
      <c r="C198" s="120">
        <f>_xlfn.XLOOKUP(A198,'[1]Pupil Numbers'!$C:$C,'[1]Pupil Numbers'!$H:$H)</f>
        <v>209</v>
      </c>
      <c r="D198" s="119">
        <v>197</v>
      </c>
      <c r="F198" s="125" t="str">
        <f>_xlfn.XLOOKUP(A198,Academies!B:B,Academies!C:C,"No")</f>
        <v>No</v>
      </c>
    </row>
    <row r="199" spans="1:6" x14ac:dyDescent="0.3">
      <c r="A199" s="21" t="s">
        <v>148</v>
      </c>
      <c r="B199" s="21" t="s">
        <v>776</v>
      </c>
      <c r="C199" s="120">
        <f>_xlfn.XLOOKUP(A199,'[1]Pupil Numbers'!$C:$C,'[1]Pupil Numbers'!$H:$H)</f>
        <v>209</v>
      </c>
      <c r="D199" s="119">
        <v>198</v>
      </c>
      <c r="F199" s="125" t="str">
        <f>_xlfn.XLOOKUP(A199,Academies!B:B,Academies!C:C,"No")</f>
        <v>No</v>
      </c>
    </row>
    <row r="200" spans="1:6" x14ac:dyDescent="0.3">
      <c r="A200" s="21" t="s">
        <v>450</v>
      </c>
      <c r="B200" s="21" t="s">
        <v>776</v>
      </c>
      <c r="C200" s="120">
        <f>_xlfn.XLOOKUP(A200,'[1]Pupil Numbers'!$C:$C,'[1]Pupil Numbers'!$H:$H)</f>
        <v>213.15894736842105</v>
      </c>
      <c r="D200" s="119">
        <v>199</v>
      </c>
      <c r="F200" s="125" t="str">
        <f>_xlfn.XLOOKUP(A200,Academies!B:B,Academies!C:C,"No")</f>
        <v>No</v>
      </c>
    </row>
    <row r="201" spans="1:6" x14ac:dyDescent="0.3">
      <c r="A201" s="21" t="s">
        <v>168</v>
      </c>
      <c r="B201" s="21" t="s">
        <v>776</v>
      </c>
      <c r="C201" s="120">
        <f>_xlfn.XLOOKUP(A201,'[1]Pupil Numbers'!$C:$C,'[1]Pupil Numbers'!$H:$H)</f>
        <v>215</v>
      </c>
      <c r="D201" s="119">
        <v>200</v>
      </c>
      <c r="F201" s="125" t="str">
        <f>_xlfn.XLOOKUP(A201,Academies!B:B,Academies!C:C,"No")</f>
        <v>No</v>
      </c>
    </row>
    <row r="202" spans="1:6" x14ac:dyDescent="0.3">
      <c r="A202" s="21" t="s">
        <v>486</v>
      </c>
      <c r="B202" s="21" t="s">
        <v>776</v>
      </c>
      <c r="C202" s="120">
        <f>_xlfn.XLOOKUP(A202,'[1]Pupil Numbers'!$C:$C,'[1]Pupil Numbers'!$H:$H)</f>
        <v>216</v>
      </c>
      <c r="D202" s="119">
        <v>201</v>
      </c>
      <c r="F202" s="125" t="str">
        <f>_xlfn.XLOOKUP(A202,Academies!B:B,Academies!C:C,"No")</f>
        <v>No</v>
      </c>
    </row>
    <row r="203" spans="1:6" x14ac:dyDescent="0.3">
      <c r="A203" s="21" t="s">
        <v>492</v>
      </c>
      <c r="B203" s="21" t="s">
        <v>776</v>
      </c>
      <c r="C203" s="120">
        <f>_xlfn.XLOOKUP(A203,'[1]Pupil Numbers'!$C:$C,'[1]Pupil Numbers'!$H:$H)</f>
        <v>217.76315789473685</v>
      </c>
      <c r="D203" s="119">
        <v>202</v>
      </c>
      <c r="F203" s="125" t="str">
        <f>_xlfn.XLOOKUP(A203,Academies!B:B,Academies!C:C,"No")</f>
        <v>No</v>
      </c>
    </row>
    <row r="204" spans="1:6" x14ac:dyDescent="0.3">
      <c r="A204" s="21" t="s">
        <v>474</v>
      </c>
      <c r="B204" s="21" t="s">
        <v>776</v>
      </c>
      <c r="C204" s="120">
        <f>_xlfn.XLOOKUP(A204,'[1]Pupil Numbers'!$C:$C,'[1]Pupil Numbers'!$H:$H)</f>
        <v>218</v>
      </c>
      <c r="D204" s="119">
        <v>203</v>
      </c>
      <c r="F204" s="125" t="str">
        <f>_xlfn.XLOOKUP(A204,Academies!B:B,Academies!C:C,"No")</f>
        <v>No</v>
      </c>
    </row>
    <row r="205" spans="1:6" x14ac:dyDescent="0.3">
      <c r="A205" s="21" t="s">
        <v>48</v>
      </c>
      <c r="B205" s="21" t="s">
        <v>776</v>
      </c>
      <c r="C205" s="120">
        <f>_xlfn.XLOOKUP(A205,'[1]Pupil Numbers'!$C:$C,'[1]Pupil Numbers'!$H:$H)</f>
        <v>222.48421052631579</v>
      </c>
      <c r="D205" s="119">
        <v>204</v>
      </c>
      <c r="F205" s="125" t="str">
        <f>_xlfn.XLOOKUP(A205,Academies!B:B,Academies!C:C,"No")</f>
        <v>No</v>
      </c>
    </row>
    <row r="206" spans="1:6" x14ac:dyDescent="0.3">
      <c r="A206" s="21" t="s">
        <v>126</v>
      </c>
      <c r="B206" s="21" t="s">
        <v>776</v>
      </c>
      <c r="C206" s="120">
        <f>_xlfn.XLOOKUP(A206,'[1]Pupil Numbers'!$C:$C,'[1]Pupil Numbers'!$H:$H)</f>
        <v>224.29578947368421</v>
      </c>
      <c r="D206" s="119">
        <v>205</v>
      </c>
      <c r="F206" s="125" t="str">
        <f>_xlfn.XLOOKUP(A206,Academies!B:B,Academies!C:C,"No")</f>
        <v>No</v>
      </c>
    </row>
    <row r="207" spans="1:6" x14ac:dyDescent="0.3">
      <c r="A207" s="21" t="s">
        <v>114</v>
      </c>
      <c r="B207" s="21" t="s">
        <v>776</v>
      </c>
      <c r="C207" s="120">
        <f>_xlfn.XLOOKUP(A207,'[1]Pupil Numbers'!$C:$C,'[1]Pupil Numbers'!$H:$H)</f>
        <v>226.81157894736842</v>
      </c>
      <c r="D207" s="119">
        <v>206</v>
      </c>
      <c r="F207" s="125" t="str">
        <f>_xlfn.XLOOKUP(A207,Academies!B:B,Academies!C:C,"No")</f>
        <v>No</v>
      </c>
    </row>
    <row r="208" spans="1:6" x14ac:dyDescent="0.3">
      <c r="A208" s="21" t="s">
        <v>77</v>
      </c>
      <c r="B208" s="21" t="s">
        <v>776</v>
      </c>
      <c r="C208" s="120">
        <f>_xlfn.XLOOKUP(A208,'[1]Pupil Numbers'!$C:$C,'[1]Pupil Numbers'!$H:$H)</f>
        <v>227.21894736842106</v>
      </c>
      <c r="D208" s="119">
        <v>207</v>
      </c>
      <c r="F208" s="125" t="str">
        <f>_xlfn.XLOOKUP(A208,Academies!B:B,Academies!C:C,"No")</f>
        <v>No</v>
      </c>
    </row>
    <row r="209" spans="1:6" x14ac:dyDescent="0.3">
      <c r="A209" s="21" t="s">
        <v>182</v>
      </c>
      <c r="B209" s="21" t="s">
        <v>776</v>
      </c>
      <c r="C209" s="120">
        <f>_xlfn.XLOOKUP(A209,'[1]Pupil Numbers'!$C:$C,'[1]Pupil Numbers'!$H:$H)</f>
        <v>234.01894736842104</v>
      </c>
      <c r="D209" s="119">
        <v>208</v>
      </c>
      <c r="F209" s="125" t="str">
        <f>_xlfn.XLOOKUP(A209,Academies!B:B,Academies!C:C,"No")</f>
        <v>No</v>
      </c>
    </row>
    <row r="210" spans="1:6" x14ac:dyDescent="0.3">
      <c r="A210" s="21" t="s">
        <v>28</v>
      </c>
      <c r="B210" s="21" t="s">
        <v>776</v>
      </c>
      <c r="C210" s="120">
        <f>_xlfn.XLOOKUP(A210,'[1]Pupil Numbers'!$C:$C,'[1]Pupil Numbers'!$H:$H)</f>
        <v>237.29026315789474</v>
      </c>
      <c r="D210" s="119">
        <v>209</v>
      </c>
      <c r="F210" s="125" t="str">
        <f>_xlfn.XLOOKUP(A210,Academies!B:B,Academies!C:C,"No")</f>
        <v>No</v>
      </c>
    </row>
    <row r="211" spans="1:6" x14ac:dyDescent="0.3">
      <c r="A211" s="21" t="s">
        <v>256</v>
      </c>
      <c r="B211" s="21" t="s">
        <v>776</v>
      </c>
      <c r="C211" s="120">
        <f>_xlfn.XLOOKUP(A211,'[1]Pupil Numbers'!$C:$C,'[1]Pupil Numbers'!$H:$H)</f>
        <v>238.93</v>
      </c>
      <c r="D211" s="119">
        <v>210</v>
      </c>
      <c r="F211" s="125" t="str">
        <f>_xlfn.XLOOKUP(A211,Academies!B:B,Academies!C:C,"No")</f>
        <v>No</v>
      </c>
    </row>
    <row r="212" spans="1:6" x14ac:dyDescent="0.3">
      <c r="A212" s="21" t="s">
        <v>32</v>
      </c>
      <c r="B212" s="21" t="s">
        <v>776</v>
      </c>
      <c r="C212" s="120">
        <f>_xlfn.XLOOKUP(A212,'[1]Pupil Numbers'!$C:$C,'[1]Pupil Numbers'!$H:$H)</f>
        <v>239.16030526315791</v>
      </c>
      <c r="D212" s="119">
        <v>211</v>
      </c>
      <c r="F212" s="125" t="str">
        <f>_xlfn.XLOOKUP(A212,Academies!B:B,Academies!C:C,"No")</f>
        <v>No</v>
      </c>
    </row>
    <row r="213" spans="1:6" x14ac:dyDescent="0.3">
      <c r="A213" s="21" t="s">
        <v>118</v>
      </c>
      <c r="B213" s="21" t="s">
        <v>776</v>
      </c>
      <c r="C213" s="120">
        <f>_xlfn.XLOOKUP(A213,'[1]Pupil Numbers'!$C:$C,'[1]Pupil Numbers'!$H:$H)</f>
        <v>240.00526315789475</v>
      </c>
      <c r="D213" s="119">
        <v>212</v>
      </c>
      <c r="F213" s="125" t="str">
        <f>_xlfn.XLOOKUP(A213,Academies!B:B,Academies!C:C,"No")</f>
        <v>No</v>
      </c>
    </row>
    <row r="214" spans="1:6" x14ac:dyDescent="0.3">
      <c r="A214" s="21" t="s">
        <v>311</v>
      </c>
      <c r="B214" s="21" t="s">
        <v>776</v>
      </c>
      <c r="C214" s="120">
        <f>_xlfn.XLOOKUP(A214,'[1]Pupil Numbers'!$C:$C,'[1]Pupil Numbers'!$H:$H)</f>
        <v>242.70631578947368</v>
      </c>
      <c r="D214" s="119">
        <v>213</v>
      </c>
      <c r="F214" s="125" t="str">
        <f>_xlfn.XLOOKUP(A214,Academies!B:B,Academies!C:C,"No")</f>
        <v>No</v>
      </c>
    </row>
    <row r="215" spans="1:6" x14ac:dyDescent="0.3">
      <c r="A215" s="21" t="s">
        <v>494</v>
      </c>
      <c r="B215" s="21" t="s">
        <v>776</v>
      </c>
      <c r="C215" s="120">
        <f>_xlfn.XLOOKUP(A215,'[1]Pupil Numbers'!$C:$C,'[1]Pupil Numbers'!$H:$H)</f>
        <v>244.49368421052631</v>
      </c>
      <c r="D215" s="119">
        <v>214</v>
      </c>
      <c r="F215" s="125" t="str">
        <f>_xlfn.XLOOKUP(A215,Academies!B:B,Academies!C:C,"No")</f>
        <v>No</v>
      </c>
    </row>
    <row r="216" spans="1:6" x14ac:dyDescent="0.3">
      <c r="A216" s="21" t="s">
        <v>442</v>
      </c>
      <c r="B216" s="21" t="s">
        <v>776</v>
      </c>
      <c r="C216" s="120">
        <f>_xlfn.XLOOKUP(A216,'[1]Pupil Numbers'!$C:$C,'[1]Pupil Numbers'!$H:$H)</f>
        <v>250.57263157894738</v>
      </c>
      <c r="D216" s="119">
        <v>215</v>
      </c>
      <c r="F216" s="125" t="str">
        <f>_xlfn.XLOOKUP(A216,Academies!B:B,Academies!C:C,"No")</f>
        <v>No</v>
      </c>
    </row>
    <row r="217" spans="1:6" x14ac:dyDescent="0.3">
      <c r="A217" s="21" t="s">
        <v>231</v>
      </c>
      <c r="B217" s="21" t="s">
        <v>776</v>
      </c>
      <c r="C217" s="120">
        <f>_xlfn.XLOOKUP(A217,'[1]Pupil Numbers'!$C:$C,'[1]Pupil Numbers'!$H:$H)</f>
        <v>252.27368421052631</v>
      </c>
      <c r="D217" s="119">
        <v>216</v>
      </c>
      <c r="F217" s="125" t="str">
        <f>_xlfn.XLOOKUP(A217,Academies!B:B,Academies!C:C,"No")</f>
        <v>No</v>
      </c>
    </row>
    <row r="218" spans="1:6" x14ac:dyDescent="0.3">
      <c r="A218" s="21" t="s">
        <v>488</v>
      </c>
      <c r="B218" s="21" t="s">
        <v>776</v>
      </c>
      <c r="C218" s="120">
        <f>_xlfn.XLOOKUP(A218,'[1]Pupil Numbers'!$C:$C,'[1]Pupil Numbers'!$H:$H)</f>
        <v>277.13894736842104</v>
      </c>
      <c r="D218" s="119">
        <v>217</v>
      </c>
      <c r="F218" s="125" t="str">
        <f>_xlfn.XLOOKUP(A218,Academies!B:B,Academies!C:C,"No")</f>
        <v>No</v>
      </c>
    </row>
    <row r="219" spans="1:6" x14ac:dyDescent="0.3">
      <c r="A219" s="21" t="s">
        <v>353</v>
      </c>
      <c r="B219" s="21" t="s">
        <v>776</v>
      </c>
      <c r="C219" s="120">
        <f>_xlfn.XLOOKUP(A219,'[1]Pupil Numbers'!$C:$C,'[1]Pupil Numbers'!$H:$H)</f>
        <v>288.7157894736842</v>
      </c>
      <c r="D219" s="119">
        <v>218</v>
      </c>
      <c r="F219" s="125" t="str">
        <f>_xlfn.XLOOKUP(A219,Academies!B:B,Academies!C:C,"No")</f>
        <v>No</v>
      </c>
    </row>
    <row r="220" spans="1:6" x14ac:dyDescent="0.3">
      <c r="A220" s="21" t="s">
        <v>26</v>
      </c>
      <c r="B220" s="21" t="s">
        <v>776</v>
      </c>
      <c r="C220" s="120">
        <f>_xlfn.XLOOKUP(A220,'[1]Pupil Numbers'!$C:$C,'[1]Pupil Numbers'!$H:$H)</f>
        <v>306.86447368421051</v>
      </c>
      <c r="D220" s="119">
        <v>219</v>
      </c>
      <c r="F220" s="125" t="str">
        <f>_xlfn.XLOOKUP(A220,Academies!B:B,Academies!C:C,"No")</f>
        <v>No</v>
      </c>
    </row>
    <row r="221" spans="1:6" x14ac:dyDescent="0.3">
      <c r="A221" s="21" t="s">
        <v>300</v>
      </c>
      <c r="B221" s="21" t="s">
        <v>776</v>
      </c>
      <c r="C221" s="120">
        <f>_xlfn.XLOOKUP(A221,'[1]Pupil Numbers'!$C:$C,'[1]Pupil Numbers'!$H:$H)</f>
        <v>308</v>
      </c>
      <c r="D221" s="119">
        <v>220</v>
      </c>
      <c r="F221" s="125" t="str">
        <f>_xlfn.XLOOKUP(A221,Academies!B:B,Academies!C:C,"No")</f>
        <v>No</v>
      </c>
    </row>
    <row r="222" spans="1:6" x14ac:dyDescent="0.3">
      <c r="A222" s="21" t="s">
        <v>71</v>
      </c>
      <c r="B222" s="21" t="s">
        <v>776</v>
      </c>
      <c r="C222" s="120">
        <f>_xlfn.XLOOKUP(A222,'[1]Pupil Numbers'!$C:$C,'[1]Pupil Numbers'!$H:$H)</f>
        <v>311.44473684210527</v>
      </c>
      <c r="D222" s="119">
        <v>221</v>
      </c>
      <c r="F222" s="125" t="str">
        <f>_xlfn.XLOOKUP(A222,Academies!B:B,Academies!C:C,"No")</f>
        <v>No</v>
      </c>
    </row>
    <row r="223" spans="1:6" x14ac:dyDescent="0.3">
      <c r="A223" s="21" t="s">
        <v>282</v>
      </c>
      <c r="B223" s="21" t="s">
        <v>776</v>
      </c>
      <c r="C223" s="120">
        <f>_xlfn.XLOOKUP(A223,'[1]Pupil Numbers'!$C:$C,'[1]Pupil Numbers'!$H:$H)</f>
        <v>312</v>
      </c>
      <c r="D223" s="119">
        <v>222</v>
      </c>
      <c r="F223" s="125" t="str">
        <f>_xlfn.XLOOKUP(A223,Academies!B:B,Academies!C:C,"No")</f>
        <v>No</v>
      </c>
    </row>
    <row r="224" spans="1:6" x14ac:dyDescent="0.3">
      <c r="A224" s="21" t="s">
        <v>315</v>
      </c>
      <c r="B224" s="21" t="s">
        <v>776</v>
      </c>
      <c r="C224" s="120">
        <f>_xlfn.XLOOKUP(A224,'[1]Pupil Numbers'!$C:$C,'[1]Pupil Numbers'!$H:$H)</f>
        <v>312</v>
      </c>
      <c r="D224" s="119">
        <v>223</v>
      </c>
      <c r="F224" s="125" t="str">
        <f>_xlfn.XLOOKUP(A224,Academies!B:B,Academies!C:C,"No")</f>
        <v>No</v>
      </c>
    </row>
    <row r="225" spans="1:6" x14ac:dyDescent="0.3">
      <c r="A225" s="21" t="s">
        <v>110</v>
      </c>
      <c r="B225" s="21" t="s">
        <v>776</v>
      </c>
      <c r="C225" s="120">
        <f>_xlfn.XLOOKUP(A225,'[1]Pupil Numbers'!$C:$C,'[1]Pupil Numbers'!$H:$H)</f>
        <v>314</v>
      </c>
      <c r="D225" s="119">
        <v>224</v>
      </c>
      <c r="F225" s="125" t="str">
        <f>_xlfn.XLOOKUP(A225,Academies!B:B,Academies!C:C,"No")</f>
        <v>No</v>
      </c>
    </row>
    <row r="226" spans="1:6" x14ac:dyDescent="0.3">
      <c r="A226" s="21" t="s">
        <v>427</v>
      </c>
      <c r="B226" s="21" t="s">
        <v>776</v>
      </c>
      <c r="C226" s="120">
        <f>_xlfn.XLOOKUP(A226,'[1]Pupil Numbers'!$C:$C,'[1]Pupil Numbers'!$H:$H)</f>
        <v>317.08947368421053</v>
      </c>
      <c r="D226" s="119">
        <v>225</v>
      </c>
      <c r="F226" s="125" t="str">
        <f>_xlfn.XLOOKUP(A226,Academies!B:B,Academies!C:C,"No")</f>
        <v>No</v>
      </c>
    </row>
    <row r="227" spans="1:6" x14ac:dyDescent="0.3">
      <c r="A227" s="21" t="s">
        <v>290</v>
      </c>
      <c r="B227" s="21" t="s">
        <v>776</v>
      </c>
      <c r="C227" s="120">
        <f>_xlfn.XLOOKUP(A227,'[1]Pupil Numbers'!$C:$C,'[1]Pupil Numbers'!$H:$H)</f>
        <v>317.31585263157893</v>
      </c>
      <c r="D227" s="119">
        <v>226</v>
      </c>
      <c r="F227" s="125" t="str">
        <f>_xlfn.XLOOKUP(A227,Academies!B:B,Academies!C:C,"No")</f>
        <v>No</v>
      </c>
    </row>
    <row r="228" spans="1:6" x14ac:dyDescent="0.3">
      <c r="A228" s="21" t="s">
        <v>233</v>
      </c>
      <c r="B228" s="21" t="s">
        <v>776</v>
      </c>
      <c r="C228" s="120">
        <f>_xlfn.XLOOKUP(A228,'[1]Pupil Numbers'!$C:$C,'[1]Pupil Numbers'!$H:$H)</f>
        <v>338</v>
      </c>
      <c r="D228" s="119">
        <v>227</v>
      </c>
      <c r="F228" s="125" t="str">
        <f>_xlfn.XLOOKUP(A228,Academies!B:B,Academies!C:C,"No")</f>
        <v>No</v>
      </c>
    </row>
    <row r="229" spans="1:6" x14ac:dyDescent="0.3">
      <c r="A229" s="21" t="s">
        <v>262</v>
      </c>
      <c r="B229" s="21" t="s">
        <v>776</v>
      </c>
      <c r="C229" s="120">
        <f>_xlfn.XLOOKUP(A229,'[1]Pupil Numbers'!$C:$C,'[1]Pupil Numbers'!$H:$H)</f>
        <v>345.72</v>
      </c>
      <c r="D229" s="119">
        <v>228</v>
      </c>
      <c r="F229" s="125" t="str">
        <f>_xlfn.XLOOKUP(A229,Academies!B:B,Academies!C:C,"No")</f>
        <v>No</v>
      </c>
    </row>
    <row r="230" spans="1:6" x14ac:dyDescent="0.3">
      <c r="A230" s="21" t="s">
        <v>65</v>
      </c>
      <c r="B230" s="21" t="s">
        <v>776</v>
      </c>
      <c r="C230" s="120">
        <f>_xlfn.XLOOKUP(A230,'[1]Pupil Numbers'!$C:$C,'[1]Pupil Numbers'!$H:$H)</f>
        <v>352</v>
      </c>
      <c r="D230" s="119">
        <v>229</v>
      </c>
      <c r="F230" s="125" t="str">
        <f>_xlfn.XLOOKUP(A230,Academies!B:B,Academies!C:C,"No")</f>
        <v>No</v>
      </c>
    </row>
    <row r="231" spans="1:6" x14ac:dyDescent="0.3">
      <c r="A231" s="21" t="s">
        <v>401</v>
      </c>
      <c r="B231" s="21" t="s">
        <v>776</v>
      </c>
      <c r="C231" s="120">
        <f>_xlfn.XLOOKUP(A231,'[1]Pupil Numbers'!$C:$C,'[1]Pupil Numbers'!$H:$H)</f>
        <v>354.2157894736842</v>
      </c>
      <c r="D231" s="119">
        <v>230</v>
      </c>
      <c r="F231" s="125" t="str">
        <f>_xlfn.XLOOKUP(A231,Academies!B:B,Academies!C:C,"No")</f>
        <v>No</v>
      </c>
    </row>
    <row r="232" spans="1:6" x14ac:dyDescent="0.3">
      <c r="A232" s="21" t="s">
        <v>308</v>
      </c>
      <c r="B232" s="21" t="s">
        <v>776</v>
      </c>
      <c r="C232" s="120">
        <f>_xlfn.XLOOKUP(A232,'[1]Pupil Numbers'!$C:$C,'[1]Pupil Numbers'!$H:$H)</f>
        <v>372.16684210526319</v>
      </c>
      <c r="D232" s="119">
        <v>231</v>
      </c>
      <c r="F232" s="125" t="str">
        <f>_xlfn.XLOOKUP(A232,Academies!B:B,Academies!C:C,"No")</f>
        <v>No</v>
      </c>
    </row>
    <row r="233" spans="1:6" x14ac:dyDescent="0.3">
      <c r="A233" s="21" t="s">
        <v>24</v>
      </c>
      <c r="B233" s="21" t="s">
        <v>776</v>
      </c>
      <c r="C233" s="120">
        <f>_xlfn.XLOOKUP(A233,'[1]Pupil Numbers'!$C:$C,'[1]Pupil Numbers'!$H:$H)</f>
        <v>387</v>
      </c>
      <c r="D233" s="119">
        <v>232</v>
      </c>
      <c r="F233" s="125" t="str">
        <f>_xlfn.XLOOKUP(A233,Academies!B:B,Academies!C:C,"No")</f>
        <v>No</v>
      </c>
    </row>
    <row r="234" spans="1:6" x14ac:dyDescent="0.3">
      <c r="A234" s="21" t="s">
        <v>254</v>
      </c>
      <c r="B234" s="21" t="s">
        <v>776</v>
      </c>
      <c r="C234" s="120">
        <f>_xlfn.XLOOKUP(A234,'[1]Pupil Numbers'!$C:$C,'[1]Pupil Numbers'!$H:$H)</f>
        <v>388.62210526315789</v>
      </c>
      <c r="D234" s="119">
        <v>233</v>
      </c>
      <c r="F234" s="125" t="str">
        <f>_xlfn.XLOOKUP(A234,Academies!B:B,Academies!C:C,"No")</f>
        <v>No</v>
      </c>
    </row>
    <row r="235" spans="1:6" x14ac:dyDescent="0.3">
      <c r="A235" s="21" t="s">
        <v>436</v>
      </c>
      <c r="B235" s="21" t="s">
        <v>776</v>
      </c>
      <c r="C235" s="120">
        <f>_xlfn.XLOOKUP(A235,'[1]Pupil Numbers'!$C:$C,'[1]Pupil Numbers'!$H:$H)</f>
        <v>394.69894736842105</v>
      </c>
      <c r="D235" s="119">
        <v>234</v>
      </c>
      <c r="F235" s="125" t="str">
        <f>_xlfn.XLOOKUP(A235,Academies!B:B,Academies!C:C,"No")</f>
        <v>No</v>
      </c>
    </row>
    <row r="236" spans="1:6" x14ac:dyDescent="0.3">
      <c r="A236" s="21" t="s">
        <v>482</v>
      </c>
      <c r="B236" s="21" t="s">
        <v>776</v>
      </c>
      <c r="C236" s="120">
        <f>_xlfn.XLOOKUP(A236,'[1]Pupil Numbers'!$C:$C,'[1]Pupil Numbers'!$H:$H)</f>
        <v>401</v>
      </c>
      <c r="D236" s="119">
        <v>235</v>
      </c>
      <c r="F236" s="125" t="str">
        <f>_xlfn.XLOOKUP(A236,Academies!B:B,Academies!C:C,"No")</f>
        <v>No</v>
      </c>
    </row>
    <row r="237" spans="1:6" x14ac:dyDescent="0.3">
      <c r="A237" s="21" t="s">
        <v>484</v>
      </c>
      <c r="B237" s="21" t="s">
        <v>776</v>
      </c>
      <c r="C237" s="120">
        <f>_xlfn.XLOOKUP(A237,'[1]Pupil Numbers'!$C:$C,'[1]Pupil Numbers'!$H:$H)</f>
        <v>407</v>
      </c>
      <c r="D237" s="119">
        <v>236</v>
      </c>
      <c r="F237" s="125" t="str">
        <f>_xlfn.XLOOKUP(A237,Academies!B:B,Academies!C:C,"No")</f>
        <v>No</v>
      </c>
    </row>
    <row r="238" spans="1:6" x14ac:dyDescent="0.3">
      <c r="A238" s="21" t="s">
        <v>61</v>
      </c>
      <c r="B238" s="21" t="s">
        <v>776</v>
      </c>
      <c r="C238" s="120">
        <f>_xlfn.XLOOKUP(A238,'[1]Pupil Numbers'!$C:$C,'[1]Pupil Numbers'!$H:$H)</f>
        <v>411</v>
      </c>
      <c r="D238" s="119">
        <v>237</v>
      </c>
      <c r="F238" s="125" t="str">
        <f>_xlfn.XLOOKUP(A238,Academies!B:B,Academies!C:C,"No")</f>
        <v>No</v>
      </c>
    </row>
    <row r="239" spans="1:6" x14ac:dyDescent="0.3">
      <c r="A239" s="21" t="s">
        <v>156</v>
      </c>
      <c r="B239" s="21" t="s">
        <v>776</v>
      </c>
      <c r="C239" s="120">
        <f>_xlfn.XLOOKUP(A239,'[1]Pupil Numbers'!$C:$C,'[1]Pupil Numbers'!$H:$H)</f>
        <v>417.51789473684209</v>
      </c>
      <c r="D239" s="119">
        <v>238</v>
      </c>
      <c r="F239" s="125" t="str">
        <f>_xlfn.XLOOKUP(A239,Academies!B:B,Academies!C:C,"No")</f>
        <v>No</v>
      </c>
    </row>
    <row r="240" spans="1:6" x14ac:dyDescent="0.3">
      <c r="A240" s="21" t="s">
        <v>472</v>
      </c>
      <c r="B240" s="21" t="s">
        <v>776</v>
      </c>
      <c r="C240" s="120">
        <f>_xlfn.XLOOKUP(A240,'[1]Pupil Numbers'!$C:$C,'[1]Pupil Numbers'!$H:$H)</f>
        <v>419</v>
      </c>
      <c r="D240" s="119">
        <v>239</v>
      </c>
      <c r="F240" s="125" t="str">
        <f>_xlfn.XLOOKUP(A240,Academies!B:B,Academies!C:C,"No")</f>
        <v>No</v>
      </c>
    </row>
    <row r="241" spans="1:6" x14ac:dyDescent="0.3">
      <c r="A241" s="21" t="s">
        <v>154</v>
      </c>
      <c r="B241" s="21" t="s">
        <v>776</v>
      </c>
      <c r="C241" s="120">
        <f>_xlfn.XLOOKUP(A241,'[1]Pupil Numbers'!$C:$C,'[1]Pupil Numbers'!$H:$H)</f>
        <v>426.11789473684212</v>
      </c>
      <c r="D241" s="119">
        <v>240</v>
      </c>
      <c r="F241" s="125" t="str">
        <f>_xlfn.XLOOKUP(A241,Academies!B:B,Academies!C:C,"No")</f>
        <v>No</v>
      </c>
    </row>
    <row r="242" spans="1:6" x14ac:dyDescent="0.3">
      <c r="A242" s="21" t="s">
        <v>30</v>
      </c>
      <c r="B242" s="21" t="s">
        <v>776</v>
      </c>
      <c r="C242" s="120">
        <f>_xlfn.XLOOKUP(A242,'[1]Pupil Numbers'!$C:$C,'[1]Pupil Numbers'!$H:$H)</f>
        <v>484.48315789473685</v>
      </c>
      <c r="D242" s="119">
        <v>241</v>
      </c>
      <c r="F242" s="125" t="str">
        <f>_xlfn.XLOOKUP(A242,Academies!B:B,Academies!C:C,"No")</f>
        <v>No</v>
      </c>
    </row>
    <row r="243" spans="1:6" x14ac:dyDescent="0.3">
      <c r="C243" s="120"/>
      <c r="D243" s="119">
        <v>242</v>
      </c>
    </row>
    <row r="244" spans="1:6" x14ac:dyDescent="0.3">
      <c r="C244" s="120"/>
      <c r="D244" s="119">
        <v>243</v>
      </c>
    </row>
    <row r="245" spans="1:6" x14ac:dyDescent="0.3">
      <c r="C245" s="120"/>
      <c r="D245" s="119">
        <v>244</v>
      </c>
    </row>
    <row r="246" spans="1:6" x14ac:dyDescent="0.3">
      <c r="C246" s="120"/>
      <c r="D246" s="119">
        <v>245</v>
      </c>
    </row>
    <row r="247" spans="1:6" x14ac:dyDescent="0.3">
      <c r="A247" s="21" t="s">
        <v>502</v>
      </c>
      <c r="B247" s="21" t="s">
        <v>777</v>
      </c>
      <c r="C247" s="120">
        <f>_xlfn.XLOOKUP(A247,'[1]Pupil Numbers'!$C:$C,'[1]Pupil Numbers'!$H:$H)</f>
        <v>613</v>
      </c>
      <c r="D247" s="119">
        <v>246</v>
      </c>
      <c r="F247" s="125" t="str">
        <f>_xlfn.XLOOKUP(A247,Academies!B:B,Academies!C:C,"No")</f>
        <v>No</v>
      </c>
    </row>
    <row r="248" spans="1:6" x14ac:dyDescent="0.3">
      <c r="A248" s="21" t="s">
        <v>498</v>
      </c>
      <c r="B248" s="21" t="s">
        <v>777</v>
      </c>
      <c r="C248" s="120">
        <f>_xlfn.XLOOKUP(A248,'[1]Pupil Numbers'!$C:$C,'[1]Pupil Numbers'!$H:$H)</f>
        <v>669</v>
      </c>
      <c r="D248" s="119">
        <v>247</v>
      </c>
      <c r="F248" s="125" t="str">
        <f>_xlfn.XLOOKUP(A248,Academies!B:B,Academies!C:C,"No")</f>
        <v>No</v>
      </c>
    </row>
    <row r="249" spans="1:6" x14ac:dyDescent="0.3">
      <c r="A249" s="21" t="s">
        <v>500</v>
      </c>
      <c r="B249" s="21" t="s">
        <v>777</v>
      </c>
      <c r="C249" s="120">
        <f>_xlfn.XLOOKUP(A249,'[1]Pupil Numbers'!$C:$C,'[1]Pupil Numbers'!$H:$H)</f>
        <v>816</v>
      </c>
      <c r="D249" s="119">
        <v>248</v>
      </c>
      <c r="F249" s="125" t="str">
        <f>_xlfn.XLOOKUP(A249,Academies!B:B,Academies!C:C,"No")</f>
        <v>No</v>
      </c>
    </row>
    <row r="250" spans="1:6" x14ac:dyDescent="0.3">
      <c r="A250" s="21" t="s">
        <v>496</v>
      </c>
      <c r="B250" s="21" t="s">
        <v>777</v>
      </c>
      <c r="C250" s="120">
        <f>_xlfn.XLOOKUP(A250,'[1]Pupil Numbers'!$C:$C,'[1]Pupil Numbers'!$H:$H)</f>
        <v>950</v>
      </c>
      <c r="D250" s="119">
        <v>249</v>
      </c>
      <c r="F250" s="125" t="str">
        <f>_xlfn.XLOOKUP(A250,Academies!B:B,Academies!C:C,"No")</f>
        <v>No</v>
      </c>
    </row>
    <row r="251" spans="1:6" x14ac:dyDescent="0.3">
      <c r="A251" s="21" t="s">
        <v>509</v>
      </c>
      <c r="B251" s="21" t="s">
        <v>777</v>
      </c>
      <c r="C251" s="120">
        <f>_xlfn.XLOOKUP(A251,'[1]Pupil Numbers'!$C:$C,'[1]Pupil Numbers'!$H:$H)</f>
        <v>1182</v>
      </c>
      <c r="D251" s="119">
        <v>250</v>
      </c>
      <c r="F251" s="125" t="str">
        <f>_xlfn.XLOOKUP(A251,Academies!B:B,Academies!C:C,"No")</f>
        <v>No</v>
      </c>
    </row>
    <row r="252" spans="1:6" x14ac:dyDescent="0.3">
      <c r="A252" s="21" t="s">
        <v>511</v>
      </c>
      <c r="B252" s="21" t="s">
        <v>777</v>
      </c>
      <c r="C252" s="120">
        <f>_xlfn.XLOOKUP(A252,'[1]Pupil Numbers'!$C:$C,'[1]Pupil Numbers'!$H:$H)</f>
        <v>1415</v>
      </c>
      <c r="D252" s="119">
        <v>251</v>
      </c>
      <c r="F252" s="125" t="str">
        <f>_xlfn.XLOOKUP(A252,Academies!B:B,Academies!C:C,"No")</f>
        <v>No</v>
      </c>
    </row>
    <row r="253" spans="1:6" x14ac:dyDescent="0.3">
      <c r="A253" s="21" t="s">
        <v>506</v>
      </c>
      <c r="B253" s="21" t="s">
        <v>777</v>
      </c>
      <c r="C253" s="120">
        <f>_xlfn.XLOOKUP(A253,'[1]Pupil Numbers'!$C:$C,'[1]Pupil Numbers'!$H:$H)</f>
        <v>1889</v>
      </c>
      <c r="D253" s="119">
        <v>252</v>
      </c>
      <c r="F253" s="125" t="str">
        <f>_xlfn.XLOOKUP(A253,Academies!B:B,Academies!C:C,"No")</f>
        <v>No</v>
      </c>
    </row>
    <row r="254" spans="1:6" x14ac:dyDescent="0.3">
      <c r="C254" s="120"/>
      <c r="D254" s="119">
        <v>253</v>
      </c>
    </row>
    <row r="255" spans="1:6" x14ac:dyDescent="0.3">
      <c r="C255" s="120"/>
      <c r="D255" s="119">
        <v>254</v>
      </c>
    </row>
    <row r="256" spans="1:6" x14ac:dyDescent="0.3">
      <c r="C256" s="120"/>
      <c r="D256" s="119">
        <v>255</v>
      </c>
    </row>
    <row r="257" spans="1:4" x14ac:dyDescent="0.3">
      <c r="C257" s="120"/>
      <c r="D257" s="119">
        <v>256</v>
      </c>
    </row>
    <row r="258" spans="1:4" x14ac:dyDescent="0.3">
      <c r="C258" s="120"/>
      <c r="D258" s="119">
        <v>257</v>
      </c>
    </row>
    <row r="259" spans="1:4" x14ac:dyDescent="0.3">
      <c r="A259" s="119" t="s">
        <v>784</v>
      </c>
      <c r="B259" s="119"/>
      <c r="C259" s="120">
        <f>AVERAGE(C2:C45)</f>
        <v>148.73071770334928</v>
      </c>
      <c r="D259" s="119">
        <v>258</v>
      </c>
    </row>
    <row r="260" spans="1:4" x14ac:dyDescent="0.3">
      <c r="A260" s="119" t="s">
        <v>785</v>
      </c>
      <c r="B260" s="119"/>
      <c r="C260" s="120">
        <f>AVERAGE(C52:C81)</f>
        <v>214.63333333333333</v>
      </c>
      <c r="D260" s="119">
        <v>259</v>
      </c>
    </row>
    <row r="261" spans="1:4" x14ac:dyDescent="0.3">
      <c r="A261" s="119" t="s">
        <v>776</v>
      </c>
      <c r="B261" s="119"/>
      <c r="C261" s="120">
        <f>AVERAGE(C88:C242)</f>
        <v>158.2501291001698</v>
      </c>
      <c r="D261" s="119">
        <v>260</v>
      </c>
    </row>
    <row r="262" spans="1:4" x14ac:dyDescent="0.3">
      <c r="A262" s="119" t="s">
        <v>796</v>
      </c>
      <c r="B262" s="119"/>
      <c r="C262" s="120">
        <f>AVERAGE(C247:C253)</f>
        <v>1076.2857142857142</v>
      </c>
      <c r="D262" s="119">
        <v>261</v>
      </c>
    </row>
    <row r="263" spans="1:4" x14ac:dyDescent="0.3">
      <c r="D263" s="119">
        <v>262</v>
      </c>
    </row>
  </sheetData>
  <autoFilter ref="A1:F262" xr:uid="{00000000-0001-0000-0C00-000000000000}"/>
  <sortState xmlns:xlrd2="http://schemas.microsoft.com/office/spreadsheetml/2017/richdata2" ref="A247:C253">
    <sortCondition ref="C247:C253"/>
  </sortState>
  <pageMargins left="0.7" right="0.7" top="0.75" bottom="0.75" header="0.3" footer="0.3"/>
  <headerFooter>
    <oddFooter>&amp;C_x000D_&amp;1#&amp;"Calibri"&amp;10&amp;K000000 CONTROLLED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C000"/>
  </sheetPr>
  <dimension ref="A1:M263"/>
  <sheetViews>
    <sheetView topLeftCell="A217" workbookViewId="0">
      <selection activeCell="D245" sqref="D245"/>
    </sheetView>
  </sheetViews>
  <sheetFormatPr defaultColWidth="9.109375" defaultRowHeight="14.4" x14ac:dyDescent="0.3"/>
  <cols>
    <col min="1" max="5" width="9.109375" style="21"/>
    <col min="6" max="6" width="18.109375" style="125" customWidth="1"/>
    <col min="7" max="7" width="10.6640625" style="21" bestFit="1" customWidth="1"/>
    <col min="8" max="9" width="9.109375" style="21"/>
    <col min="10" max="10" width="23.44140625" style="21" bestFit="1" customWidth="1"/>
    <col min="11" max="11" width="10.5546875" style="21" bestFit="1" customWidth="1"/>
    <col min="12" max="12" width="12.88671875" style="21" bestFit="1" customWidth="1"/>
    <col min="13" max="16384" width="9.109375" style="21"/>
  </cols>
  <sheetData>
    <row r="1" spans="1:13" x14ac:dyDescent="0.3">
      <c r="A1" s="9" t="s">
        <v>514</v>
      </c>
      <c r="B1" s="9" t="s">
        <v>1216</v>
      </c>
      <c r="C1" s="9" t="s">
        <v>1217</v>
      </c>
      <c r="D1" s="9" t="s">
        <v>773</v>
      </c>
      <c r="E1" s="9"/>
      <c r="F1" s="173" t="s">
        <v>1215</v>
      </c>
      <c r="J1" s="9"/>
      <c r="K1" s="119"/>
      <c r="L1" s="119"/>
      <c r="M1" s="119"/>
    </row>
    <row r="2" spans="1:13" x14ac:dyDescent="0.3">
      <c r="A2" s="21" t="s">
        <v>73</v>
      </c>
      <c r="B2" s="21" t="s">
        <v>784</v>
      </c>
      <c r="C2" s="66">
        <v>146.9</v>
      </c>
      <c r="D2" s="21">
        <v>1</v>
      </c>
      <c r="F2" s="125" t="str">
        <f>_xlfn.XLOOKUP(A2,Academies!B:B,Academies!C:C,"No")</f>
        <v>No</v>
      </c>
      <c r="G2" s="125"/>
      <c r="J2" s="119"/>
      <c r="K2" s="139"/>
      <c r="L2" s="22"/>
      <c r="M2" s="119"/>
    </row>
    <row r="3" spans="1:13" x14ac:dyDescent="0.3">
      <c r="A3" s="21" t="s">
        <v>124</v>
      </c>
      <c r="B3" s="21" t="s">
        <v>784</v>
      </c>
      <c r="C3" s="66">
        <v>199.44</v>
      </c>
      <c r="D3" s="21">
        <v>2</v>
      </c>
      <c r="E3" s="119"/>
      <c r="F3" s="125" t="str">
        <f>_xlfn.XLOOKUP(A3,Academies!B:B,Academies!C:C,"No")</f>
        <v>No</v>
      </c>
      <c r="G3" s="125"/>
      <c r="J3" s="119"/>
      <c r="K3" s="139"/>
      <c r="L3" s="119"/>
      <c r="M3" s="119"/>
    </row>
    <row r="4" spans="1:13" x14ac:dyDescent="0.3">
      <c r="A4" s="21" t="s">
        <v>425</v>
      </c>
      <c r="B4" s="21" t="s">
        <v>784</v>
      </c>
      <c r="C4" s="66">
        <v>283.18</v>
      </c>
      <c r="D4" s="119">
        <v>3</v>
      </c>
      <c r="E4" s="119"/>
      <c r="F4" s="125" t="str">
        <f>_xlfn.XLOOKUP(A4,Academies!B:B,Academies!C:C,"No")</f>
        <v>No</v>
      </c>
      <c r="G4" s="125"/>
      <c r="J4" s="119"/>
      <c r="K4" s="139"/>
      <c r="L4" s="119"/>
      <c r="M4" s="119"/>
    </row>
    <row r="5" spans="1:13" x14ac:dyDescent="0.3">
      <c r="A5" s="21" t="s">
        <v>328</v>
      </c>
      <c r="B5" s="21" t="s">
        <v>784</v>
      </c>
      <c r="C5" s="66">
        <v>320.29000000000002</v>
      </c>
      <c r="D5" s="119">
        <v>4</v>
      </c>
      <c r="E5" s="119"/>
      <c r="F5" s="125" t="str">
        <f>_xlfn.XLOOKUP(A5,Academies!B:B,Academies!C:C,"No")</f>
        <v>No</v>
      </c>
      <c r="G5" s="125"/>
      <c r="J5" s="119"/>
      <c r="K5" s="139"/>
      <c r="L5" s="119"/>
      <c r="M5" s="119"/>
    </row>
    <row r="6" spans="1:13" x14ac:dyDescent="0.3">
      <c r="A6" s="21" t="s">
        <v>223</v>
      </c>
      <c r="B6" s="21" t="s">
        <v>784</v>
      </c>
      <c r="C6" s="66">
        <v>324.27</v>
      </c>
      <c r="D6" s="119">
        <v>5</v>
      </c>
      <c r="E6" s="119"/>
      <c r="F6" s="125" t="str">
        <f>_xlfn.XLOOKUP(A6,Academies!B:B,Academies!C:C,"No")</f>
        <v>No</v>
      </c>
      <c r="G6" s="125"/>
    </row>
    <row r="7" spans="1:13" x14ac:dyDescent="0.3">
      <c r="A7" s="21" t="s">
        <v>264</v>
      </c>
      <c r="B7" s="21" t="s">
        <v>784</v>
      </c>
      <c r="C7" s="66">
        <v>360.81</v>
      </c>
      <c r="D7" s="119">
        <v>6</v>
      </c>
      <c r="E7" s="119"/>
      <c r="F7" s="125" t="str">
        <f>_xlfn.XLOOKUP(A7,Academies!B:B,Academies!C:C,"No")</f>
        <v>No</v>
      </c>
      <c r="G7" s="125"/>
    </row>
    <row r="8" spans="1:13" x14ac:dyDescent="0.3">
      <c r="A8" s="21" t="s">
        <v>367</v>
      </c>
      <c r="B8" s="21" t="s">
        <v>784</v>
      </c>
      <c r="C8" s="66">
        <v>363.43</v>
      </c>
      <c r="D8" s="119">
        <v>7</v>
      </c>
      <c r="E8" s="119"/>
      <c r="F8" s="125" t="str">
        <f>_xlfn.XLOOKUP(A8,Academies!B:B,Academies!C:C,"No")</f>
        <v>No</v>
      </c>
      <c r="G8" s="125"/>
    </row>
    <row r="9" spans="1:13" x14ac:dyDescent="0.3">
      <c r="A9" s="21" t="s">
        <v>420</v>
      </c>
      <c r="B9" s="21" t="s">
        <v>784</v>
      </c>
      <c r="C9" s="66">
        <v>367.22</v>
      </c>
      <c r="D9" s="119">
        <v>8</v>
      </c>
      <c r="E9" s="119"/>
      <c r="F9" s="125" t="str">
        <f>_xlfn.XLOOKUP(A9,Academies!B:B,Academies!C:C,"No")</f>
        <v>No</v>
      </c>
      <c r="G9" s="125"/>
    </row>
    <row r="10" spans="1:13" x14ac:dyDescent="0.3">
      <c r="A10" s="21" t="s">
        <v>464</v>
      </c>
      <c r="B10" s="21" t="s">
        <v>784</v>
      </c>
      <c r="C10" s="66">
        <v>380.72</v>
      </c>
      <c r="D10" s="119">
        <v>9</v>
      </c>
      <c r="E10" s="119"/>
      <c r="F10" s="125" t="str">
        <f>_xlfn.XLOOKUP(A10,Academies!B:B,Academies!C:C,"No")</f>
        <v>No</v>
      </c>
      <c r="G10" s="125"/>
    </row>
    <row r="11" spans="1:13" x14ac:dyDescent="0.3">
      <c r="A11" s="21" t="s">
        <v>304</v>
      </c>
      <c r="B11" s="21" t="s">
        <v>784</v>
      </c>
      <c r="C11" s="66">
        <v>554.34</v>
      </c>
      <c r="D11" s="119">
        <v>10</v>
      </c>
      <c r="E11" s="119"/>
      <c r="F11" s="125" t="str">
        <f>_xlfn.XLOOKUP(A11,Academies!B:B,Academies!C:C,"No")</f>
        <v>No</v>
      </c>
      <c r="G11" s="125"/>
    </row>
    <row r="12" spans="1:13" x14ac:dyDescent="0.3">
      <c r="A12" s="21" t="s">
        <v>196</v>
      </c>
      <c r="B12" s="21" t="s">
        <v>784</v>
      </c>
      <c r="C12" s="66">
        <v>663.62</v>
      </c>
      <c r="D12" s="119">
        <v>11</v>
      </c>
      <c r="E12" s="119"/>
      <c r="F12" s="125" t="str">
        <f>_xlfn.XLOOKUP(A12,Academies!B:B,Academies!C:C,"No")</f>
        <v>No</v>
      </c>
      <c r="G12" s="125"/>
    </row>
    <row r="13" spans="1:13" x14ac:dyDescent="0.3">
      <c r="A13" s="21" t="s">
        <v>18</v>
      </c>
      <c r="B13" s="21" t="s">
        <v>784</v>
      </c>
      <c r="C13" s="66">
        <v>718.34</v>
      </c>
      <c r="D13" s="119">
        <v>12</v>
      </c>
      <c r="E13" s="119"/>
      <c r="F13" s="125" t="str">
        <f>_xlfn.XLOOKUP(A13,Academies!B:B,Academies!C:C,"No")</f>
        <v>No</v>
      </c>
      <c r="G13" s="125"/>
    </row>
    <row r="14" spans="1:13" x14ac:dyDescent="0.3">
      <c r="A14" s="21" t="s">
        <v>278</v>
      </c>
      <c r="B14" s="21" t="s">
        <v>784</v>
      </c>
      <c r="C14" s="66">
        <v>726.44</v>
      </c>
      <c r="D14" s="119">
        <v>13</v>
      </c>
      <c r="E14" s="119"/>
      <c r="F14" s="125" t="str">
        <f>_xlfn.XLOOKUP(A14,Academies!B:B,Academies!C:C,"No")</f>
        <v>No</v>
      </c>
      <c r="G14" s="125"/>
    </row>
    <row r="15" spans="1:13" x14ac:dyDescent="0.3">
      <c r="A15" s="21" t="s">
        <v>321</v>
      </c>
      <c r="B15" s="21" t="s">
        <v>784</v>
      </c>
      <c r="C15" s="66">
        <v>740.14</v>
      </c>
      <c r="D15" s="119">
        <v>14</v>
      </c>
      <c r="E15" s="119"/>
      <c r="F15" s="125" t="str">
        <f>_xlfn.XLOOKUP(A15,Academies!B:B,Academies!C:C,"No")</f>
        <v>No</v>
      </c>
      <c r="G15" s="125"/>
    </row>
    <row r="16" spans="1:13" x14ac:dyDescent="0.3">
      <c r="A16" s="21" t="s">
        <v>219</v>
      </c>
      <c r="B16" s="21" t="s">
        <v>784</v>
      </c>
      <c r="C16" s="66">
        <v>768.69</v>
      </c>
      <c r="D16" s="119">
        <v>15</v>
      </c>
      <c r="E16" s="119"/>
      <c r="F16" s="125" t="str">
        <f>_xlfn.XLOOKUP(A16,Academies!B:B,Academies!C:C,"No")</f>
        <v>No</v>
      </c>
      <c r="G16" s="125"/>
    </row>
    <row r="17" spans="1:7" x14ac:dyDescent="0.3">
      <c r="A17" s="21" t="s">
        <v>22</v>
      </c>
      <c r="B17" s="21" t="s">
        <v>784</v>
      </c>
      <c r="C17" s="66">
        <v>835.48</v>
      </c>
      <c r="D17" s="119">
        <v>16</v>
      </c>
      <c r="E17" s="119"/>
      <c r="F17" s="125" t="str">
        <f>_xlfn.XLOOKUP(A17,Academies!B:B,Academies!C:C,"No")</f>
        <v>No</v>
      </c>
      <c r="G17" s="125"/>
    </row>
    <row r="18" spans="1:7" x14ac:dyDescent="0.3">
      <c r="A18" s="21" t="s">
        <v>369</v>
      </c>
      <c r="B18" s="21" t="s">
        <v>784</v>
      </c>
      <c r="C18" s="66">
        <v>843.22</v>
      </c>
      <c r="D18" s="119">
        <v>17</v>
      </c>
      <c r="E18" s="119"/>
      <c r="F18" s="125" t="str">
        <f>_xlfn.XLOOKUP(A18,Academies!B:B,Academies!C:C,"No")</f>
        <v>No</v>
      </c>
      <c r="G18" s="125"/>
    </row>
    <row r="19" spans="1:7" x14ac:dyDescent="0.3">
      <c r="A19" s="21" t="s">
        <v>63</v>
      </c>
      <c r="B19" s="21" t="s">
        <v>784</v>
      </c>
      <c r="C19" s="66">
        <v>897.51</v>
      </c>
      <c r="D19" s="119">
        <v>18</v>
      </c>
      <c r="E19" s="119"/>
      <c r="F19" s="125" t="str">
        <f>_xlfn.XLOOKUP(A19,Academies!B:B,Academies!C:C,"No")</f>
        <v>No</v>
      </c>
      <c r="G19" s="125"/>
    </row>
    <row r="20" spans="1:7" x14ac:dyDescent="0.3">
      <c r="A20" s="21" t="s">
        <v>302</v>
      </c>
      <c r="B20" s="21" t="s">
        <v>784</v>
      </c>
      <c r="C20" s="66">
        <v>951.51</v>
      </c>
      <c r="D20" s="119">
        <v>19</v>
      </c>
      <c r="E20" s="119"/>
      <c r="F20" s="125" t="str">
        <f>_xlfn.XLOOKUP(A20,Academies!B:B,Academies!C:C,"No")</f>
        <v>No</v>
      </c>
      <c r="G20" s="125"/>
    </row>
    <row r="21" spans="1:7" x14ac:dyDescent="0.3">
      <c r="A21" s="21" t="s">
        <v>288</v>
      </c>
      <c r="B21" s="21" t="s">
        <v>784</v>
      </c>
      <c r="C21" s="66">
        <v>971.2</v>
      </c>
      <c r="D21" s="119">
        <v>20</v>
      </c>
      <c r="E21" s="119"/>
      <c r="F21" s="125" t="str">
        <f>_xlfn.XLOOKUP(A21,Academies!B:B,Academies!C:C,"No")</f>
        <v>No</v>
      </c>
      <c r="G21" s="125"/>
    </row>
    <row r="22" spans="1:7" x14ac:dyDescent="0.3">
      <c r="A22" s="21" t="s">
        <v>204</v>
      </c>
      <c r="B22" s="21" t="s">
        <v>784</v>
      </c>
      <c r="C22" s="66">
        <v>982.1</v>
      </c>
      <c r="D22" s="119">
        <v>21</v>
      </c>
      <c r="E22" s="119"/>
      <c r="F22" s="125" t="str">
        <f>_xlfn.XLOOKUP(A22,Academies!B:B,Academies!C:C,"No")</f>
        <v>No</v>
      </c>
      <c r="G22" s="125"/>
    </row>
    <row r="23" spans="1:7" x14ac:dyDescent="0.3">
      <c r="A23" s="21" t="s">
        <v>271</v>
      </c>
      <c r="B23" s="21" t="s">
        <v>784</v>
      </c>
      <c r="C23" s="66">
        <v>1003.25</v>
      </c>
      <c r="D23" s="119">
        <v>22</v>
      </c>
      <c r="E23" s="119"/>
      <c r="F23" s="125" t="str">
        <f>_xlfn.XLOOKUP(A23,Academies!B:B,Academies!C:C,"No")</f>
        <v>No</v>
      </c>
      <c r="G23" s="125"/>
    </row>
    <row r="24" spans="1:7" x14ac:dyDescent="0.3">
      <c r="A24" s="21" t="s">
        <v>186</v>
      </c>
      <c r="B24" s="21" t="s">
        <v>784</v>
      </c>
      <c r="C24" s="66">
        <v>1017.71</v>
      </c>
      <c r="D24" s="119">
        <v>23</v>
      </c>
      <c r="E24" s="119"/>
      <c r="F24" s="125" t="str">
        <f>_xlfn.XLOOKUP(A24,Academies!B:B,Academies!C:C,"No")</f>
        <v>No</v>
      </c>
      <c r="G24" s="125"/>
    </row>
    <row r="25" spans="1:7" x14ac:dyDescent="0.3">
      <c r="A25" s="21" t="s">
        <v>286</v>
      </c>
      <c r="B25" s="21" t="s">
        <v>784</v>
      </c>
      <c r="C25" s="66">
        <v>1082.07</v>
      </c>
      <c r="D25" s="119">
        <v>24</v>
      </c>
      <c r="E25" s="119"/>
      <c r="F25" s="125" t="str">
        <f>_xlfn.XLOOKUP(A25,Academies!B:B,Academies!C:C,"No")</f>
        <v>No</v>
      </c>
      <c r="G25" s="125"/>
    </row>
    <row r="26" spans="1:7" x14ac:dyDescent="0.3">
      <c r="A26" s="21" t="s">
        <v>165</v>
      </c>
      <c r="B26" s="21" t="s">
        <v>784</v>
      </c>
      <c r="C26" s="66">
        <v>1115.76</v>
      </c>
      <c r="D26" s="119">
        <v>25</v>
      </c>
      <c r="E26" s="119"/>
      <c r="F26" s="125" t="str">
        <f>_xlfn.XLOOKUP(A26,Academies!B:B,Academies!C:C,"No")</f>
        <v>No</v>
      </c>
      <c r="G26" s="125"/>
    </row>
    <row r="27" spans="1:7" x14ac:dyDescent="0.3">
      <c r="A27" s="21" t="s">
        <v>98</v>
      </c>
      <c r="B27" s="21" t="s">
        <v>784</v>
      </c>
      <c r="C27" s="66">
        <v>1121.73</v>
      </c>
      <c r="D27" s="119">
        <v>26</v>
      </c>
      <c r="E27" s="119"/>
      <c r="F27" s="125" t="str">
        <f>_xlfn.XLOOKUP(A27,Academies!B:B,Academies!C:C,"No")</f>
        <v>No</v>
      </c>
      <c r="G27" s="125"/>
    </row>
    <row r="28" spans="1:7" x14ac:dyDescent="0.3">
      <c r="A28" s="21" t="s">
        <v>152</v>
      </c>
      <c r="B28" s="21" t="s">
        <v>784</v>
      </c>
      <c r="C28" s="66">
        <v>1121.78</v>
      </c>
      <c r="D28" s="119">
        <v>27</v>
      </c>
      <c r="E28" s="119"/>
      <c r="F28" s="125" t="str">
        <f>_xlfn.XLOOKUP(A28,Academies!B:B,Academies!C:C,"No")</f>
        <v>No</v>
      </c>
      <c r="G28" s="125"/>
    </row>
    <row r="29" spans="1:7" x14ac:dyDescent="0.3">
      <c r="A29" s="21" t="s">
        <v>146</v>
      </c>
      <c r="B29" s="21" t="s">
        <v>784</v>
      </c>
      <c r="C29" s="66">
        <v>1162.21</v>
      </c>
      <c r="D29" s="119">
        <v>28</v>
      </c>
      <c r="E29" s="119"/>
      <c r="F29" s="125" t="str">
        <f>_xlfn.XLOOKUP(A29,Academies!B:B,Academies!C:C,"No")</f>
        <v>No</v>
      </c>
      <c r="G29" s="125"/>
    </row>
    <row r="30" spans="1:7" x14ac:dyDescent="0.3">
      <c r="A30" s="21" t="s">
        <v>52</v>
      </c>
      <c r="B30" s="21" t="s">
        <v>784</v>
      </c>
      <c r="C30" s="66">
        <v>1180.7</v>
      </c>
      <c r="D30" s="119">
        <v>29</v>
      </c>
      <c r="E30" s="119"/>
      <c r="F30" s="125" t="str">
        <f>_xlfn.XLOOKUP(A30,Academies!B:B,Academies!C:C,"No")</f>
        <v>No</v>
      </c>
      <c r="G30" s="125"/>
    </row>
    <row r="31" spans="1:7" x14ac:dyDescent="0.3">
      <c r="A31" s="21" t="s">
        <v>69</v>
      </c>
      <c r="B31" s="21" t="s">
        <v>784</v>
      </c>
      <c r="C31" s="66">
        <v>1202.3</v>
      </c>
      <c r="D31" s="119">
        <v>30</v>
      </c>
      <c r="E31" s="119"/>
      <c r="F31" s="125" t="str">
        <f>_xlfn.XLOOKUP(A31,Academies!B:B,Academies!C:C,"No")</f>
        <v>No</v>
      </c>
      <c r="G31" s="125"/>
    </row>
    <row r="32" spans="1:7" x14ac:dyDescent="0.3">
      <c r="A32" s="21" t="s">
        <v>188</v>
      </c>
      <c r="B32" s="21" t="s">
        <v>784</v>
      </c>
      <c r="C32" s="66">
        <v>1211.53</v>
      </c>
      <c r="D32" s="119">
        <v>31</v>
      </c>
      <c r="E32" s="119"/>
      <c r="F32" s="125" t="str">
        <f>_xlfn.XLOOKUP(A32,Academies!B:B,Academies!C:C,"No")</f>
        <v>No</v>
      </c>
      <c r="G32" s="125"/>
    </row>
    <row r="33" spans="1:7" x14ac:dyDescent="0.3">
      <c r="A33" s="21" t="s">
        <v>280</v>
      </c>
      <c r="B33" s="21" t="s">
        <v>784</v>
      </c>
      <c r="C33" s="66">
        <v>1241.3600000000001</v>
      </c>
      <c r="D33" s="119">
        <v>32</v>
      </c>
      <c r="E33" s="119"/>
      <c r="F33" s="125" t="str">
        <f>_xlfn.XLOOKUP(A33,Academies!B:B,Academies!C:C,"No")</f>
        <v>No</v>
      </c>
      <c r="G33" s="125"/>
    </row>
    <row r="34" spans="1:7" x14ac:dyDescent="0.3">
      <c r="A34" s="21" t="s">
        <v>260</v>
      </c>
      <c r="B34" s="21" t="s">
        <v>784</v>
      </c>
      <c r="C34" s="66">
        <v>1268.1600000000001</v>
      </c>
      <c r="D34" s="119">
        <v>33</v>
      </c>
      <c r="E34" s="119"/>
      <c r="F34" s="125" t="str">
        <f>_xlfn.XLOOKUP(A34,Academies!B:B,Academies!C:C,"No")</f>
        <v>No</v>
      </c>
      <c r="G34" s="125"/>
    </row>
    <row r="35" spans="1:7" x14ac:dyDescent="0.3">
      <c r="A35" s="21" t="s">
        <v>142</v>
      </c>
      <c r="B35" s="21" t="s">
        <v>784</v>
      </c>
      <c r="C35" s="66">
        <v>1285.57</v>
      </c>
      <c r="D35" s="119">
        <v>34</v>
      </c>
      <c r="E35" s="119"/>
      <c r="F35" s="125" t="str">
        <f>_xlfn.XLOOKUP(A35,Academies!B:B,Academies!C:C,"No")</f>
        <v>No</v>
      </c>
      <c r="G35" s="125"/>
    </row>
    <row r="36" spans="1:7" x14ac:dyDescent="0.3">
      <c r="A36" s="21" t="s">
        <v>140</v>
      </c>
      <c r="B36" s="21" t="s">
        <v>784</v>
      </c>
      <c r="C36" s="66">
        <v>1294.53</v>
      </c>
      <c r="D36" s="119">
        <v>35</v>
      </c>
      <c r="E36" s="119"/>
      <c r="F36" s="125" t="str">
        <f>_xlfn.XLOOKUP(A36,Academies!B:B,Academies!C:C,"No")</f>
        <v>No</v>
      </c>
      <c r="G36" s="125"/>
    </row>
    <row r="37" spans="1:7" x14ac:dyDescent="0.3">
      <c r="A37" s="21" t="s">
        <v>94</v>
      </c>
      <c r="B37" s="21" t="s">
        <v>784</v>
      </c>
      <c r="C37" s="66">
        <v>1314.38</v>
      </c>
      <c r="D37" s="119">
        <v>36</v>
      </c>
      <c r="E37" s="119"/>
      <c r="F37" s="125" t="str">
        <f>_xlfn.XLOOKUP(A37,Academies!B:B,Academies!C:C,"No")</f>
        <v>No</v>
      </c>
      <c r="G37" s="125"/>
    </row>
    <row r="38" spans="1:7" x14ac:dyDescent="0.3">
      <c r="A38" s="21" t="s">
        <v>258</v>
      </c>
      <c r="B38" s="21" t="s">
        <v>784</v>
      </c>
      <c r="C38" s="66">
        <v>1323.05</v>
      </c>
      <c r="D38" s="119">
        <v>37</v>
      </c>
      <c r="E38" s="119"/>
      <c r="F38" s="125" t="str">
        <f>_xlfn.XLOOKUP(A38,Academies!B:B,Academies!C:C,"No")</f>
        <v>No</v>
      </c>
      <c r="G38" s="125"/>
    </row>
    <row r="39" spans="1:7" x14ac:dyDescent="0.3">
      <c r="A39" s="21" t="s">
        <v>213</v>
      </c>
      <c r="B39" s="21" t="s">
        <v>784</v>
      </c>
      <c r="C39" s="66">
        <v>1327.06</v>
      </c>
      <c r="D39" s="119">
        <v>38</v>
      </c>
      <c r="E39" s="119"/>
      <c r="F39" s="125" t="str">
        <f>_xlfn.XLOOKUP(A39,Academies!B:B,Academies!C:C,"No")</f>
        <v>No</v>
      </c>
      <c r="G39" s="125"/>
    </row>
    <row r="40" spans="1:7" x14ac:dyDescent="0.3">
      <c r="A40" s="21" t="s">
        <v>81</v>
      </c>
      <c r="B40" s="21" t="s">
        <v>784</v>
      </c>
      <c r="C40" s="66">
        <v>1398.45</v>
      </c>
      <c r="D40" s="119">
        <v>39</v>
      </c>
      <c r="E40" s="119"/>
      <c r="F40" s="125" t="str">
        <f>_xlfn.XLOOKUP(A40,Academies!B:B,Academies!C:C,"No")</f>
        <v>No</v>
      </c>
      <c r="G40" s="125"/>
    </row>
    <row r="41" spans="1:7" x14ac:dyDescent="0.3">
      <c r="A41" s="21" t="s">
        <v>245</v>
      </c>
      <c r="B41" s="21" t="s">
        <v>784</v>
      </c>
      <c r="C41" s="66">
        <v>1419.91</v>
      </c>
      <c r="D41" s="119">
        <v>40</v>
      </c>
      <c r="E41" s="119"/>
      <c r="F41" s="125" t="str">
        <f>_xlfn.XLOOKUP(A41,Academies!B:B,Academies!C:C,"No")</f>
        <v>No</v>
      </c>
      <c r="G41" s="125"/>
    </row>
    <row r="42" spans="1:7" x14ac:dyDescent="0.3">
      <c r="A42" s="21" t="s">
        <v>134</v>
      </c>
      <c r="B42" s="21" t="s">
        <v>784</v>
      </c>
      <c r="C42" s="66">
        <v>1424.59</v>
      </c>
      <c r="D42" s="119">
        <v>41</v>
      </c>
      <c r="E42" s="119"/>
      <c r="F42" s="125" t="str">
        <f>_xlfn.XLOOKUP(A42,Academies!B:B,Academies!C:C,"No")</f>
        <v>No</v>
      </c>
      <c r="G42" s="125"/>
    </row>
    <row r="43" spans="1:7" x14ac:dyDescent="0.3">
      <c r="A43" s="21" t="s">
        <v>294</v>
      </c>
      <c r="B43" s="21" t="s">
        <v>784</v>
      </c>
      <c r="C43" s="66">
        <v>1427.55</v>
      </c>
      <c r="D43" s="119">
        <v>42</v>
      </c>
      <c r="E43" s="119"/>
      <c r="F43" s="125" t="str">
        <f>_xlfn.XLOOKUP(A43,Academies!B:B,Academies!C:C,"No")</f>
        <v>No</v>
      </c>
      <c r="G43" s="125"/>
    </row>
    <row r="44" spans="1:7" x14ac:dyDescent="0.3">
      <c r="A44" s="21" t="s">
        <v>251</v>
      </c>
      <c r="B44" s="21" t="s">
        <v>784</v>
      </c>
      <c r="C44" s="66">
        <v>1466.94</v>
      </c>
      <c r="D44" s="119">
        <v>43</v>
      </c>
      <c r="E44" s="119"/>
      <c r="F44" s="125" t="str">
        <f>_xlfn.XLOOKUP(A44,Academies!B:B,Academies!C:C,"No")</f>
        <v>No</v>
      </c>
      <c r="G44" s="125"/>
    </row>
    <row r="45" spans="1:7" x14ac:dyDescent="0.3">
      <c r="A45" s="21" t="s">
        <v>345</v>
      </c>
      <c r="B45" s="21" t="s">
        <v>784</v>
      </c>
      <c r="C45" s="66">
        <v>1511.76</v>
      </c>
      <c r="D45" s="119">
        <v>44</v>
      </c>
      <c r="E45" s="119"/>
      <c r="F45" s="125" t="str">
        <f>_xlfn.XLOOKUP(A45,Academies!B:B,Academies!C:C,"No")</f>
        <v>No</v>
      </c>
      <c r="G45" s="125"/>
    </row>
    <row r="46" spans="1:7" x14ac:dyDescent="0.3">
      <c r="C46" s="66"/>
      <c r="D46" s="119">
        <v>45</v>
      </c>
      <c r="E46" s="119"/>
      <c r="G46" s="125"/>
    </row>
    <row r="47" spans="1:7" x14ac:dyDescent="0.3">
      <c r="C47" s="66"/>
      <c r="D47" s="119">
        <v>46</v>
      </c>
      <c r="E47" s="119"/>
      <c r="G47" s="125"/>
    </row>
    <row r="48" spans="1:7" x14ac:dyDescent="0.3">
      <c r="C48" s="66"/>
      <c r="D48" s="119">
        <v>47</v>
      </c>
      <c r="E48" s="119"/>
      <c r="G48" s="125"/>
    </row>
    <row r="49" spans="1:7" x14ac:dyDescent="0.3">
      <c r="C49" s="66"/>
      <c r="D49" s="119">
        <v>48</v>
      </c>
      <c r="E49" s="119"/>
      <c r="G49" s="125"/>
    </row>
    <row r="50" spans="1:7" x14ac:dyDescent="0.3">
      <c r="C50" s="66"/>
      <c r="D50" s="119">
        <v>49</v>
      </c>
      <c r="E50" s="119"/>
      <c r="G50" s="125"/>
    </row>
    <row r="51" spans="1:7" x14ac:dyDescent="0.3">
      <c r="C51" s="66"/>
      <c r="D51" s="119">
        <v>50</v>
      </c>
      <c r="E51" s="119"/>
      <c r="G51" s="125"/>
    </row>
    <row r="52" spans="1:7" x14ac:dyDescent="0.3">
      <c r="A52" s="21" t="s">
        <v>83</v>
      </c>
      <c r="B52" s="21" t="s">
        <v>785</v>
      </c>
      <c r="C52" s="66">
        <v>326.55</v>
      </c>
      <c r="D52" s="119">
        <v>51</v>
      </c>
      <c r="E52" s="119"/>
      <c r="F52" s="125" t="str">
        <f>_xlfn.XLOOKUP(A52,Academies!B:B,Academies!C:C,"No")</f>
        <v>No</v>
      </c>
      <c r="G52" s="125"/>
    </row>
    <row r="53" spans="1:7" x14ac:dyDescent="0.3">
      <c r="A53" s="21" t="s">
        <v>221</v>
      </c>
      <c r="B53" s="21" t="s">
        <v>785</v>
      </c>
      <c r="C53" s="66">
        <v>564.04</v>
      </c>
      <c r="D53" s="119">
        <v>52</v>
      </c>
      <c r="E53" s="119"/>
      <c r="F53" s="125" t="str">
        <f>_xlfn.XLOOKUP(A53,Academies!B:B,Academies!C:C,"No")</f>
        <v>No</v>
      </c>
      <c r="G53" s="125"/>
    </row>
    <row r="54" spans="1:7" x14ac:dyDescent="0.3">
      <c r="A54" s="21" t="s">
        <v>122</v>
      </c>
      <c r="B54" s="21" t="s">
        <v>785</v>
      </c>
      <c r="C54" s="66">
        <v>838.4</v>
      </c>
      <c r="D54" s="119">
        <v>53</v>
      </c>
      <c r="E54" s="119"/>
      <c r="F54" s="125" t="str">
        <f>_xlfn.XLOOKUP(A54,Academies!B:B,Academies!C:C,"No")</f>
        <v>No</v>
      </c>
      <c r="G54" s="125"/>
    </row>
    <row r="55" spans="1:7" x14ac:dyDescent="0.3">
      <c r="A55" s="21" t="s">
        <v>217</v>
      </c>
      <c r="B55" s="21" t="s">
        <v>785</v>
      </c>
      <c r="C55" s="66">
        <v>909.88</v>
      </c>
      <c r="D55" s="119">
        <v>54</v>
      </c>
      <c r="E55" s="119"/>
      <c r="F55" s="125" t="str">
        <f>_xlfn.XLOOKUP(A55,Academies!B:B,Academies!C:C,"No")</f>
        <v>No</v>
      </c>
      <c r="G55" s="125"/>
    </row>
    <row r="56" spans="1:7" x14ac:dyDescent="0.3">
      <c r="A56" s="21" t="s">
        <v>202</v>
      </c>
      <c r="B56" s="21" t="s">
        <v>785</v>
      </c>
      <c r="C56" s="66">
        <v>1046.02</v>
      </c>
      <c r="D56" s="119">
        <v>55</v>
      </c>
      <c r="E56" s="119"/>
      <c r="F56" s="125" t="str">
        <f>_xlfn.XLOOKUP(A56,Academies!B:B,Academies!C:C,"No")</f>
        <v>No</v>
      </c>
      <c r="G56" s="125"/>
    </row>
    <row r="57" spans="1:7" x14ac:dyDescent="0.3">
      <c r="A57" s="21" t="s">
        <v>16</v>
      </c>
      <c r="B57" s="21" t="s">
        <v>785</v>
      </c>
      <c r="C57" s="66">
        <v>1066.96</v>
      </c>
      <c r="D57" s="119">
        <v>56</v>
      </c>
      <c r="E57" s="119"/>
      <c r="F57" s="125" t="str">
        <f>_xlfn.XLOOKUP(A57,Academies!B:B,Academies!C:C,"No")</f>
        <v>No</v>
      </c>
      <c r="G57" s="125"/>
    </row>
    <row r="58" spans="1:7" x14ac:dyDescent="0.3">
      <c r="A58" s="21" t="s">
        <v>429</v>
      </c>
      <c r="B58" s="21" t="s">
        <v>785</v>
      </c>
      <c r="C58" s="66">
        <v>1069.1400000000001</v>
      </c>
      <c r="D58" s="119">
        <v>57</v>
      </c>
      <c r="E58" s="119"/>
      <c r="F58" s="125" t="str">
        <f>_xlfn.XLOOKUP(A58,Academies!B:B,Academies!C:C,"No")</f>
        <v>No</v>
      </c>
      <c r="G58" s="125"/>
    </row>
    <row r="59" spans="1:7" x14ac:dyDescent="0.3">
      <c r="A59" s="21" t="s">
        <v>371</v>
      </c>
      <c r="B59" s="21" t="s">
        <v>785</v>
      </c>
      <c r="C59" s="66">
        <v>1071.7</v>
      </c>
      <c r="D59" s="119">
        <v>58</v>
      </c>
      <c r="E59" s="119"/>
      <c r="F59" s="125" t="str">
        <f>_xlfn.XLOOKUP(A59,Academies!B:B,Academies!C:C,"No")</f>
        <v>No</v>
      </c>
      <c r="G59" s="125"/>
    </row>
    <row r="60" spans="1:7" x14ac:dyDescent="0.3">
      <c r="A60" s="21" t="s">
        <v>235</v>
      </c>
      <c r="B60" s="21" t="s">
        <v>785</v>
      </c>
      <c r="C60" s="66">
        <v>1101.23</v>
      </c>
      <c r="D60" s="119">
        <v>59</v>
      </c>
      <c r="E60" s="119"/>
      <c r="F60" s="125" t="str">
        <f>_xlfn.XLOOKUP(A60,Academies!B:B,Academies!C:C,"No")</f>
        <v>No</v>
      </c>
      <c r="G60" s="125"/>
    </row>
    <row r="61" spans="1:7" x14ac:dyDescent="0.3">
      <c r="A61" s="21" t="s">
        <v>292</v>
      </c>
      <c r="B61" s="21" t="s">
        <v>785</v>
      </c>
      <c r="C61" s="66">
        <v>1139.03</v>
      </c>
      <c r="D61" s="119">
        <v>60</v>
      </c>
      <c r="E61" s="119"/>
      <c r="F61" s="125" t="str">
        <f>_xlfn.XLOOKUP(A61,Academies!B:B,Academies!C:C,"No")</f>
        <v>No</v>
      </c>
      <c r="G61" s="125"/>
    </row>
    <row r="62" spans="1:7" x14ac:dyDescent="0.3">
      <c r="A62" s="21" t="s">
        <v>138</v>
      </c>
      <c r="B62" s="21" t="s">
        <v>785</v>
      </c>
      <c r="C62" s="66">
        <v>1148.3700000000001</v>
      </c>
      <c r="D62" s="119">
        <v>61</v>
      </c>
      <c r="E62" s="119"/>
      <c r="F62" s="125" t="str">
        <f>_xlfn.XLOOKUP(A62,Academies!B:B,Academies!C:C,"No")</f>
        <v>No</v>
      </c>
      <c r="G62" s="125"/>
    </row>
    <row r="63" spans="1:7" x14ac:dyDescent="0.3">
      <c r="A63" s="21" t="s">
        <v>243</v>
      </c>
      <c r="B63" s="21" t="s">
        <v>785</v>
      </c>
      <c r="C63" s="66">
        <v>1152.5899999999999</v>
      </c>
      <c r="D63" s="119">
        <v>62</v>
      </c>
      <c r="E63" s="119"/>
      <c r="F63" s="125" t="str">
        <f>_xlfn.XLOOKUP(A63,Academies!B:B,Academies!C:C,"No")</f>
        <v>No</v>
      </c>
      <c r="G63" s="125"/>
    </row>
    <row r="64" spans="1:7" x14ac:dyDescent="0.3">
      <c r="A64" s="21" t="s">
        <v>67</v>
      </c>
      <c r="B64" s="21" t="s">
        <v>785</v>
      </c>
      <c r="C64" s="66">
        <v>1184.53</v>
      </c>
      <c r="D64" s="119">
        <v>63</v>
      </c>
      <c r="E64" s="119"/>
      <c r="F64" s="125" t="str">
        <f>_xlfn.XLOOKUP(A64,Academies!B:B,Academies!C:C,"No")</f>
        <v>No</v>
      </c>
      <c r="G64" s="125"/>
    </row>
    <row r="65" spans="1:7" x14ac:dyDescent="0.3">
      <c r="A65" s="21" t="s">
        <v>273</v>
      </c>
      <c r="B65" s="21" t="s">
        <v>785</v>
      </c>
      <c r="C65" s="66">
        <v>1194.08</v>
      </c>
      <c r="D65" s="119">
        <v>64</v>
      </c>
      <c r="E65" s="119"/>
      <c r="F65" s="125" t="str">
        <f>_xlfn.XLOOKUP(A65,Academies!B:B,Academies!C:C,"No")</f>
        <v>No</v>
      </c>
      <c r="G65" s="125"/>
    </row>
    <row r="66" spans="1:7" x14ac:dyDescent="0.3">
      <c r="A66" s="21" t="s">
        <v>284</v>
      </c>
      <c r="B66" s="21" t="s">
        <v>785</v>
      </c>
      <c r="C66" s="66">
        <v>1194.98</v>
      </c>
      <c r="D66" s="119">
        <v>65</v>
      </c>
      <c r="E66" s="119"/>
      <c r="F66" s="125" t="str">
        <f>_xlfn.XLOOKUP(A66,Academies!B:B,Academies!C:C,"No")</f>
        <v>No</v>
      </c>
      <c r="G66" s="125"/>
    </row>
    <row r="67" spans="1:7" x14ac:dyDescent="0.3">
      <c r="A67" s="21" t="s">
        <v>275</v>
      </c>
      <c r="B67" s="21" t="s">
        <v>785</v>
      </c>
      <c r="C67" s="66">
        <v>1272.99</v>
      </c>
      <c r="D67" s="119">
        <v>66</v>
      </c>
      <c r="E67" s="119"/>
      <c r="F67" s="125" t="str">
        <f>_xlfn.XLOOKUP(A67,Academies!B:B,Academies!C:C,"No")</f>
        <v>No</v>
      </c>
      <c r="G67" s="125"/>
    </row>
    <row r="68" spans="1:7" x14ac:dyDescent="0.3">
      <c r="A68" s="21" t="s">
        <v>333</v>
      </c>
      <c r="B68" s="21" t="s">
        <v>785</v>
      </c>
      <c r="C68" s="66">
        <v>1291.1500000000001</v>
      </c>
      <c r="D68" s="119">
        <v>67</v>
      </c>
      <c r="E68" s="119"/>
      <c r="F68" s="125" t="str">
        <f>_xlfn.XLOOKUP(A68,Academies!B:B,Academies!C:C,"No")</f>
        <v>No</v>
      </c>
      <c r="G68" s="125"/>
    </row>
    <row r="69" spans="1:7" x14ac:dyDescent="0.3">
      <c r="A69" s="21" t="s">
        <v>163</v>
      </c>
      <c r="B69" s="21" t="s">
        <v>785</v>
      </c>
      <c r="C69" s="66">
        <v>1316.31</v>
      </c>
      <c r="D69" s="119">
        <v>68</v>
      </c>
      <c r="E69" s="119"/>
      <c r="F69" s="125" t="str">
        <f>_xlfn.XLOOKUP(A69,Academies!B:B,Academies!C:C,"No")</f>
        <v>No</v>
      </c>
      <c r="G69" s="125"/>
    </row>
    <row r="70" spans="1:7" x14ac:dyDescent="0.3">
      <c r="A70" s="21" t="s">
        <v>79</v>
      </c>
      <c r="B70" s="21" t="s">
        <v>785</v>
      </c>
      <c r="C70" s="66">
        <v>1349.21</v>
      </c>
      <c r="D70" s="119">
        <v>69</v>
      </c>
      <c r="E70" s="119"/>
      <c r="F70" s="125" t="str">
        <f>_xlfn.XLOOKUP(A70,Academies!B:B,Academies!C:C,"No")</f>
        <v>No</v>
      </c>
      <c r="G70" s="125"/>
    </row>
    <row r="71" spans="1:7" x14ac:dyDescent="0.3">
      <c r="A71" s="21" t="s">
        <v>108</v>
      </c>
      <c r="B71" s="21" t="s">
        <v>785</v>
      </c>
      <c r="C71" s="66">
        <v>1359.3700000000001</v>
      </c>
      <c r="D71" s="119">
        <v>70</v>
      </c>
      <c r="E71" s="119"/>
      <c r="F71" s="125" t="str">
        <f>_xlfn.XLOOKUP(A71,Academies!B:B,Academies!C:C,"No")</f>
        <v>No</v>
      </c>
      <c r="G71" s="125"/>
    </row>
    <row r="72" spans="1:7" x14ac:dyDescent="0.3">
      <c r="A72" s="21" t="s">
        <v>20</v>
      </c>
      <c r="B72" s="21" t="s">
        <v>785</v>
      </c>
      <c r="C72" s="66">
        <v>1383.33</v>
      </c>
      <c r="D72" s="119">
        <v>71</v>
      </c>
      <c r="E72" s="119"/>
      <c r="F72" s="125" t="str">
        <f>_xlfn.XLOOKUP(A72,Academies!B:B,Academies!C:C,"No")</f>
        <v>No</v>
      </c>
      <c r="G72" s="125"/>
    </row>
    <row r="73" spans="1:7" x14ac:dyDescent="0.3">
      <c r="A73" s="21" t="s">
        <v>150</v>
      </c>
      <c r="B73" s="21" t="s">
        <v>785</v>
      </c>
      <c r="C73" s="66">
        <v>1398.14</v>
      </c>
      <c r="D73" s="119">
        <v>72</v>
      </c>
      <c r="E73" s="119"/>
      <c r="F73" s="125" t="str">
        <f>_xlfn.XLOOKUP(A73,Academies!B:B,Academies!C:C,"No")</f>
        <v>No</v>
      </c>
      <c r="G73" s="125"/>
    </row>
    <row r="74" spans="1:7" x14ac:dyDescent="0.3">
      <c r="A74" s="21" t="s">
        <v>92</v>
      </c>
      <c r="B74" s="21" t="s">
        <v>785</v>
      </c>
      <c r="C74" s="66">
        <v>1459.95</v>
      </c>
      <c r="D74" s="119">
        <v>73</v>
      </c>
      <c r="E74" s="119"/>
      <c r="F74" s="125" t="str">
        <f>_xlfn.XLOOKUP(A74,Academies!B:B,Academies!C:C,"No")</f>
        <v>No</v>
      </c>
      <c r="G74" s="125"/>
    </row>
    <row r="75" spans="1:7" x14ac:dyDescent="0.3">
      <c r="A75" s="21" t="s">
        <v>136</v>
      </c>
      <c r="B75" s="21" t="s">
        <v>785</v>
      </c>
      <c r="C75" s="66">
        <v>1461.82</v>
      </c>
      <c r="D75" s="119">
        <v>74</v>
      </c>
      <c r="E75" s="119"/>
      <c r="F75" s="125" t="str">
        <f>_xlfn.XLOOKUP(A75,Academies!B:B,Academies!C:C,"No")</f>
        <v>No</v>
      </c>
      <c r="G75" s="125"/>
    </row>
    <row r="76" spans="1:7" x14ac:dyDescent="0.3">
      <c r="A76" s="21" t="s">
        <v>247</v>
      </c>
      <c r="B76" s="21" t="s">
        <v>785</v>
      </c>
      <c r="C76" s="66">
        <v>1487.72</v>
      </c>
      <c r="D76" s="119">
        <v>75</v>
      </c>
      <c r="E76" s="119"/>
      <c r="F76" s="125" t="str">
        <f>_xlfn.XLOOKUP(A76,Academies!B:B,Academies!C:C,"No")</f>
        <v>No</v>
      </c>
      <c r="G76" s="125"/>
    </row>
    <row r="77" spans="1:7" x14ac:dyDescent="0.3">
      <c r="A77" s="21" t="s">
        <v>144</v>
      </c>
      <c r="B77" s="21" t="s">
        <v>785</v>
      </c>
      <c r="C77" s="66">
        <v>1549.46</v>
      </c>
      <c r="D77" s="119">
        <v>76</v>
      </c>
      <c r="E77" s="119"/>
      <c r="F77" s="125" t="str">
        <f>_xlfn.XLOOKUP(A77,Academies!B:B,Academies!C:C,"No")</f>
        <v>No</v>
      </c>
      <c r="G77" s="125"/>
    </row>
    <row r="78" spans="1:7" x14ac:dyDescent="0.3">
      <c r="A78" s="21" t="s">
        <v>198</v>
      </c>
      <c r="B78" s="21" t="s">
        <v>785</v>
      </c>
      <c r="C78" s="66">
        <v>1637.91</v>
      </c>
      <c r="D78" s="119">
        <v>77</v>
      </c>
      <c r="E78" s="119"/>
      <c r="F78" s="125" t="str">
        <f>_xlfn.XLOOKUP(A78,Academies!B:B,Academies!C:C,"No")</f>
        <v>No</v>
      </c>
      <c r="G78" s="125"/>
    </row>
    <row r="79" spans="1:7" x14ac:dyDescent="0.3">
      <c r="A79" s="21" t="s">
        <v>249</v>
      </c>
      <c r="B79" s="21" t="s">
        <v>785</v>
      </c>
      <c r="C79" s="66">
        <v>2009.64</v>
      </c>
      <c r="D79" s="119">
        <v>78</v>
      </c>
      <c r="E79" s="119"/>
      <c r="F79" s="125" t="str">
        <f>_xlfn.XLOOKUP(A79,Academies!B:B,Academies!C:C,"No")</f>
        <v>No</v>
      </c>
      <c r="G79" s="125"/>
    </row>
    <row r="80" spans="1:7" x14ac:dyDescent="0.3">
      <c r="A80" s="21" t="s">
        <v>132</v>
      </c>
      <c r="B80" s="21" t="s">
        <v>785</v>
      </c>
      <c r="C80" s="66">
        <v>2663.26</v>
      </c>
      <c r="D80" s="119">
        <v>79</v>
      </c>
      <c r="E80" s="119"/>
      <c r="F80" s="125" t="str">
        <f>_xlfn.XLOOKUP(A80,Academies!B:B,Academies!C:C,"No")</f>
        <v>No</v>
      </c>
      <c r="G80" s="125"/>
    </row>
    <row r="81" spans="1:7" x14ac:dyDescent="0.3">
      <c r="A81" s="21" t="s">
        <v>184</v>
      </c>
      <c r="B81" s="21" t="s">
        <v>785</v>
      </c>
      <c r="C81" s="66">
        <v>2816.62</v>
      </c>
      <c r="D81" s="119">
        <v>80</v>
      </c>
      <c r="E81" s="119"/>
      <c r="F81" s="125" t="str">
        <f>_xlfn.XLOOKUP(A81,Academies!B:B,Academies!C:C,"No")</f>
        <v>No</v>
      </c>
      <c r="G81" s="125"/>
    </row>
    <row r="82" spans="1:7" x14ac:dyDescent="0.3">
      <c r="C82" s="66"/>
      <c r="D82" s="119">
        <v>81</v>
      </c>
      <c r="E82" s="119"/>
      <c r="G82" s="125"/>
    </row>
    <row r="83" spans="1:7" x14ac:dyDescent="0.3">
      <c r="C83" s="66"/>
      <c r="D83" s="119">
        <v>82</v>
      </c>
      <c r="E83" s="119"/>
      <c r="G83" s="125"/>
    </row>
    <row r="84" spans="1:7" x14ac:dyDescent="0.3">
      <c r="C84" s="66"/>
      <c r="D84" s="119">
        <v>83</v>
      </c>
      <c r="E84" s="119"/>
      <c r="G84" s="125"/>
    </row>
    <row r="85" spans="1:7" x14ac:dyDescent="0.3">
      <c r="C85" s="66"/>
      <c r="D85" s="119">
        <v>84</v>
      </c>
      <c r="E85" s="119"/>
      <c r="G85" s="125"/>
    </row>
    <row r="86" spans="1:7" x14ac:dyDescent="0.3">
      <c r="C86" s="66"/>
      <c r="D86" s="119">
        <v>85</v>
      </c>
      <c r="E86" s="119"/>
      <c r="G86" s="125"/>
    </row>
    <row r="87" spans="1:7" x14ac:dyDescent="0.3">
      <c r="C87" s="66"/>
      <c r="D87" s="119">
        <v>86</v>
      </c>
      <c r="E87" s="119"/>
      <c r="G87" s="125"/>
    </row>
    <row r="88" spans="1:7" x14ac:dyDescent="0.3">
      <c r="A88" s="21" t="s">
        <v>412</v>
      </c>
      <c r="B88" s="21" t="s">
        <v>776</v>
      </c>
      <c r="C88" s="66">
        <v>195.23000000000002</v>
      </c>
      <c r="D88" s="119">
        <v>87</v>
      </c>
      <c r="E88" s="119"/>
      <c r="F88" s="125" t="str">
        <f>_xlfn.XLOOKUP(A88,Academies!B:B,Academies!C:C,"No")</f>
        <v>No</v>
      </c>
      <c r="G88" s="125"/>
    </row>
    <row r="89" spans="1:7" x14ac:dyDescent="0.3">
      <c r="A89" s="21" t="s">
        <v>416</v>
      </c>
      <c r="B89" s="21" t="s">
        <v>776</v>
      </c>
      <c r="C89" s="66">
        <v>202.14000000000001</v>
      </c>
      <c r="D89" s="119">
        <v>88</v>
      </c>
      <c r="E89" s="119"/>
      <c r="F89" s="125" t="str">
        <f>_xlfn.XLOOKUP(A89,Academies!B:B,Academies!C:C,"No")</f>
        <v>No</v>
      </c>
      <c r="G89" s="125"/>
    </row>
    <row r="90" spans="1:7" x14ac:dyDescent="0.3">
      <c r="A90" s="21" t="s">
        <v>57</v>
      </c>
      <c r="B90" s="21" t="s">
        <v>776</v>
      </c>
      <c r="C90" s="66">
        <v>202.57</v>
      </c>
      <c r="D90" s="119">
        <v>89</v>
      </c>
      <c r="E90" s="119"/>
      <c r="F90" s="125" t="str">
        <f>_xlfn.XLOOKUP(A90,Academies!B:B,Academies!C:C,"No")</f>
        <v>No</v>
      </c>
      <c r="G90" s="125"/>
    </row>
    <row r="91" spans="1:7" x14ac:dyDescent="0.3">
      <c r="A91" s="21" t="s">
        <v>399</v>
      </c>
      <c r="B91" s="21" t="s">
        <v>776</v>
      </c>
      <c r="C91" s="66">
        <v>205.48000000000002</v>
      </c>
      <c r="D91" s="119">
        <v>90</v>
      </c>
      <c r="E91" s="119"/>
      <c r="F91" s="125" t="str">
        <f>_xlfn.XLOOKUP(A91,Academies!B:B,Academies!C:C,"No")</f>
        <v>No</v>
      </c>
      <c r="G91" s="125"/>
    </row>
    <row r="92" spans="1:7" x14ac:dyDescent="0.3">
      <c r="A92" s="21" t="s">
        <v>394</v>
      </c>
      <c r="B92" s="21" t="s">
        <v>776</v>
      </c>
      <c r="C92" s="66">
        <v>218.70000000000002</v>
      </c>
      <c r="D92" s="119">
        <v>91</v>
      </c>
      <c r="E92" s="119"/>
      <c r="F92" s="125" t="str">
        <f>_xlfn.XLOOKUP(A92,Academies!B:B,Academies!C:C,"No")</f>
        <v>No</v>
      </c>
      <c r="G92" s="125"/>
    </row>
    <row r="93" spans="1:7" x14ac:dyDescent="0.3">
      <c r="A93" s="21" t="s">
        <v>444</v>
      </c>
      <c r="B93" s="21" t="s">
        <v>776</v>
      </c>
      <c r="C93" s="66">
        <v>230.37</v>
      </c>
      <c r="D93" s="119">
        <v>92</v>
      </c>
      <c r="E93" s="119"/>
      <c r="F93" s="125" t="str">
        <f>_xlfn.XLOOKUP(A93,Academies!B:B,Academies!C:C,"No")</f>
        <v>No</v>
      </c>
      <c r="G93" s="125"/>
    </row>
    <row r="94" spans="1:7" x14ac:dyDescent="0.3">
      <c r="A94" s="21" t="s">
        <v>359</v>
      </c>
      <c r="B94" s="21" t="s">
        <v>776</v>
      </c>
      <c r="C94" s="66">
        <v>232.68</v>
      </c>
      <c r="D94" s="119">
        <v>93</v>
      </c>
      <c r="E94" s="119"/>
      <c r="F94" s="125" t="str">
        <f>_xlfn.XLOOKUP(A94,Academies!B:B,Academies!C:C,"No")</f>
        <v>No</v>
      </c>
      <c r="G94" s="125"/>
    </row>
    <row r="95" spans="1:7" x14ac:dyDescent="0.3">
      <c r="A95" s="21" t="s">
        <v>343</v>
      </c>
      <c r="B95" s="21" t="s">
        <v>776</v>
      </c>
      <c r="C95" s="66">
        <v>232.86</v>
      </c>
      <c r="D95" s="119">
        <v>94</v>
      </c>
      <c r="E95" s="119"/>
      <c r="F95" s="125" t="str">
        <f>_xlfn.XLOOKUP(A95,Academies!B:B,Academies!C:C,"No")</f>
        <v>No</v>
      </c>
      <c r="G95" s="125"/>
    </row>
    <row r="96" spans="1:7" x14ac:dyDescent="0.3">
      <c r="A96" s="21" t="s">
        <v>390</v>
      </c>
      <c r="B96" s="21" t="s">
        <v>776</v>
      </c>
      <c r="C96" s="66">
        <v>233.62</v>
      </c>
      <c r="D96" s="119">
        <v>95</v>
      </c>
      <c r="E96" s="119"/>
      <c r="F96" s="125" t="str">
        <f>_xlfn.XLOOKUP(A96,Academies!B:B,Academies!C:C,"No")</f>
        <v>No</v>
      </c>
      <c r="G96" s="125"/>
    </row>
    <row r="97" spans="1:7" x14ac:dyDescent="0.3">
      <c r="A97" s="21" t="s">
        <v>361</v>
      </c>
      <c r="B97" s="21" t="s">
        <v>776</v>
      </c>
      <c r="C97" s="66">
        <v>243</v>
      </c>
      <c r="D97" s="119">
        <v>96</v>
      </c>
      <c r="E97" s="119"/>
      <c r="F97" s="125" t="str">
        <f>_xlfn.XLOOKUP(A97,Academies!B:B,Academies!C:C,"No")</f>
        <v>No</v>
      </c>
      <c r="G97" s="125"/>
    </row>
    <row r="98" spans="1:7" x14ac:dyDescent="0.3">
      <c r="A98" s="21" t="s">
        <v>376</v>
      </c>
      <c r="B98" s="21" t="s">
        <v>776</v>
      </c>
      <c r="C98" s="66">
        <v>245.63</v>
      </c>
      <c r="D98" s="119">
        <v>97</v>
      </c>
      <c r="E98" s="119"/>
      <c r="F98" s="125" t="str">
        <f>_xlfn.XLOOKUP(A98,Academies!B:B,Academies!C:C,"No")</f>
        <v>No</v>
      </c>
      <c r="G98" s="125"/>
    </row>
    <row r="99" spans="1:7" x14ac:dyDescent="0.3">
      <c r="A99" s="21" t="s">
        <v>347</v>
      </c>
      <c r="B99" s="21" t="s">
        <v>776</v>
      </c>
      <c r="C99" s="66">
        <v>246.04</v>
      </c>
      <c r="D99" s="119">
        <v>98</v>
      </c>
      <c r="E99" s="119"/>
      <c r="F99" s="125" t="str">
        <f>_xlfn.XLOOKUP(A99,Academies!B:B,Academies!C:C,"No")</f>
        <v>No</v>
      </c>
      <c r="G99" s="125"/>
    </row>
    <row r="100" spans="1:7" x14ac:dyDescent="0.3">
      <c r="A100" s="21" t="s">
        <v>378</v>
      </c>
      <c r="B100" s="21" t="s">
        <v>776</v>
      </c>
      <c r="C100" s="66">
        <v>253.45000000000002</v>
      </c>
      <c r="D100" s="119">
        <v>99</v>
      </c>
      <c r="E100" s="119"/>
      <c r="F100" s="125" t="str">
        <f>_xlfn.XLOOKUP(A100,Academies!B:B,Academies!C:C,"No")</f>
        <v>No</v>
      </c>
      <c r="G100" s="125"/>
    </row>
    <row r="101" spans="1:7" x14ac:dyDescent="0.3">
      <c r="A101" s="21" t="s">
        <v>128</v>
      </c>
      <c r="B101" s="21" t="s">
        <v>776</v>
      </c>
      <c r="C101" s="66">
        <v>263.24</v>
      </c>
      <c r="D101" s="119">
        <v>100</v>
      </c>
      <c r="E101" s="119"/>
      <c r="F101" s="125" t="str">
        <f>_xlfn.XLOOKUP(A101,Academies!B:B,Academies!C:C,"No")</f>
        <v>No</v>
      </c>
      <c r="G101" s="125"/>
    </row>
    <row r="102" spans="1:7" x14ac:dyDescent="0.3">
      <c r="A102" s="21" t="s">
        <v>382</v>
      </c>
      <c r="B102" s="21" t="s">
        <v>776</v>
      </c>
      <c r="C102" s="66">
        <v>271.24</v>
      </c>
      <c r="D102" s="119">
        <v>101</v>
      </c>
      <c r="E102" s="119"/>
      <c r="F102" s="125" t="str">
        <f>_xlfn.XLOOKUP(A102,Academies!B:B,Academies!C:C,"No")</f>
        <v>No</v>
      </c>
      <c r="G102" s="125"/>
    </row>
    <row r="103" spans="1:7" x14ac:dyDescent="0.3">
      <c r="A103" s="21" t="s">
        <v>59</v>
      </c>
      <c r="B103" s="21" t="s">
        <v>776</v>
      </c>
      <c r="C103" s="66">
        <v>271.70999999999998</v>
      </c>
      <c r="D103" s="119">
        <v>102</v>
      </c>
      <c r="E103" s="119"/>
      <c r="F103" s="125" t="str">
        <f>_xlfn.XLOOKUP(A103,Academies!B:B,Academies!C:C,"No")</f>
        <v>No</v>
      </c>
      <c r="G103" s="125"/>
    </row>
    <row r="104" spans="1:7" x14ac:dyDescent="0.3">
      <c r="A104" s="21" t="s">
        <v>355</v>
      </c>
      <c r="B104" s="21" t="s">
        <v>776</v>
      </c>
      <c r="C104" s="66">
        <v>271.89</v>
      </c>
      <c r="D104" s="119">
        <v>103</v>
      </c>
      <c r="E104" s="119"/>
      <c r="F104" s="125" t="str">
        <f>_xlfn.XLOOKUP(A104,Academies!B:B,Academies!C:C,"No")</f>
        <v>No</v>
      </c>
      <c r="G104" s="125"/>
    </row>
    <row r="105" spans="1:7" x14ac:dyDescent="0.3">
      <c r="A105" s="21" t="s">
        <v>418</v>
      </c>
      <c r="B105" s="21" t="s">
        <v>776</v>
      </c>
      <c r="C105" s="66">
        <v>273.23</v>
      </c>
      <c r="D105" s="119">
        <v>104</v>
      </c>
      <c r="E105" s="119"/>
      <c r="F105" s="125" t="str">
        <f>_xlfn.XLOOKUP(A105,Academies!B:B,Academies!C:C,"No")</f>
        <v>No</v>
      </c>
      <c r="G105" s="125"/>
    </row>
    <row r="106" spans="1:7" x14ac:dyDescent="0.3">
      <c r="A106" s="21" t="s">
        <v>392</v>
      </c>
      <c r="B106" s="21" t="s">
        <v>776</v>
      </c>
      <c r="C106" s="66">
        <v>283.7</v>
      </c>
      <c r="D106" s="119">
        <v>105</v>
      </c>
      <c r="E106" s="119"/>
      <c r="F106" s="125" t="str">
        <f>_xlfn.XLOOKUP(A106,Academies!B:B,Academies!C:C,"No")</f>
        <v>No</v>
      </c>
      <c r="G106" s="125"/>
    </row>
    <row r="107" spans="1:7" x14ac:dyDescent="0.3">
      <c r="A107" s="21" t="s">
        <v>176</v>
      </c>
      <c r="B107" s="21" t="s">
        <v>776</v>
      </c>
      <c r="C107" s="66">
        <v>307.29000000000002</v>
      </c>
      <c r="D107" s="119">
        <v>106</v>
      </c>
      <c r="E107" s="119"/>
      <c r="F107" s="125" t="str">
        <f>_xlfn.XLOOKUP(A107,Academies!B:B,Academies!C:C,"No")</f>
        <v>No</v>
      </c>
      <c r="G107" s="125"/>
    </row>
    <row r="108" spans="1:7" x14ac:dyDescent="0.3">
      <c r="A108" s="21" t="s">
        <v>405</v>
      </c>
      <c r="B108" s="21" t="s">
        <v>776</v>
      </c>
      <c r="C108" s="66">
        <v>322.5</v>
      </c>
      <c r="D108" s="119">
        <v>107</v>
      </c>
      <c r="E108" s="119"/>
      <c r="F108" s="125" t="str">
        <f>_xlfn.XLOOKUP(A108,Academies!B:B,Academies!C:C,"No")</f>
        <v>No</v>
      </c>
      <c r="G108" s="125"/>
    </row>
    <row r="109" spans="1:7" x14ac:dyDescent="0.3">
      <c r="A109" s="21" t="s">
        <v>458</v>
      </c>
      <c r="B109" s="21" t="s">
        <v>776</v>
      </c>
      <c r="C109" s="66">
        <v>325.91000000000003</v>
      </c>
      <c r="D109" s="119">
        <v>108</v>
      </c>
      <c r="E109" s="119"/>
      <c r="F109" s="125" t="str">
        <f>_xlfn.XLOOKUP(A109,Academies!B:B,Academies!C:C,"No")</f>
        <v>No</v>
      </c>
      <c r="G109" s="125"/>
    </row>
    <row r="110" spans="1:7" x14ac:dyDescent="0.3">
      <c r="A110" s="21" t="s">
        <v>388</v>
      </c>
      <c r="B110" s="21" t="s">
        <v>776</v>
      </c>
      <c r="C110" s="66">
        <v>327.86</v>
      </c>
      <c r="D110" s="119">
        <v>109</v>
      </c>
      <c r="E110" s="119"/>
      <c r="F110" s="125" t="str">
        <f>_xlfn.XLOOKUP(A110,Academies!B:B,Academies!C:C,"No")</f>
        <v>No</v>
      </c>
      <c r="G110" s="125"/>
    </row>
    <row r="111" spans="1:7" x14ac:dyDescent="0.3">
      <c r="A111" s="21" t="s">
        <v>323</v>
      </c>
      <c r="B111" s="21" t="s">
        <v>776</v>
      </c>
      <c r="C111" s="66">
        <v>336.54</v>
      </c>
      <c r="D111" s="119">
        <v>110</v>
      </c>
      <c r="E111" s="119"/>
      <c r="F111" s="125" t="str">
        <f>_xlfn.XLOOKUP(A111,Academies!B:B,Academies!C:C,"No")</f>
        <v>No</v>
      </c>
      <c r="G111" s="125"/>
    </row>
    <row r="112" spans="1:7" x14ac:dyDescent="0.3">
      <c r="A112" s="21" t="s">
        <v>380</v>
      </c>
      <c r="B112" s="21" t="s">
        <v>776</v>
      </c>
      <c r="C112" s="66">
        <v>338.48</v>
      </c>
      <c r="D112" s="119">
        <v>111</v>
      </c>
      <c r="E112" s="119"/>
      <c r="F112" s="125" t="str">
        <f>_xlfn.XLOOKUP(A112,Academies!B:B,Academies!C:C,"No")</f>
        <v>No</v>
      </c>
      <c r="G112" s="125"/>
    </row>
    <row r="113" spans="1:7" x14ac:dyDescent="0.3">
      <c r="A113" s="21" t="s">
        <v>423</v>
      </c>
      <c r="B113" s="21" t="s">
        <v>776</v>
      </c>
      <c r="C113" s="66">
        <v>359.26</v>
      </c>
      <c r="D113" s="119">
        <v>112</v>
      </c>
      <c r="E113" s="119"/>
      <c r="F113" s="125" t="str">
        <f>_xlfn.XLOOKUP(A113,Academies!B:B,Academies!C:C,"No")</f>
        <v>No</v>
      </c>
      <c r="G113" s="125"/>
    </row>
    <row r="114" spans="1:7" x14ac:dyDescent="0.3">
      <c r="A114" s="21" t="s">
        <v>238</v>
      </c>
      <c r="B114" s="21" t="s">
        <v>776</v>
      </c>
      <c r="C114" s="66">
        <v>364.57</v>
      </c>
      <c r="D114" s="119">
        <v>113</v>
      </c>
      <c r="E114" s="119"/>
      <c r="F114" s="125" t="str">
        <f>_xlfn.XLOOKUP(A114,Academies!B:B,Academies!C:C,"No")</f>
        <v>No</v>
      </c>
      <c r="G114" s="125"/>
    </row>
    <row r="115" spans="1:7" x14ac:dyDescent="0.3">
      <c r="A115" s="21" t="s">
        <v>339</v>
      </c>
      <c r="B115" s="21" t="s">
        <v>776</v>
      </c>
      <c r="C115" s="66">
        <v>365.40000000000003</v>
      </c>
      <c r="D115" s="119">
        <v>114</v>
      </c>
      <c r="E115" s="119"/>
      <c r="F115" s="125" t="str">
        <f>_xlfn.XLOOKUP(A115,Academies!B:B,Academies!C:C,"No")</f>
        <v>No</v>
      </c>
      <c r="G115" s="125"/>
    </row>
    <row r="116" spans="1:7" x14ac:dyDescent="0.3">
      <c r="A116" s="21" t="s">
        <v>313</v>
      </c>
      <c r="B116" s="21" t="s">
        <v>776</v>
      </c>
      <c r="C116" s="66">
        <v>368.66</v>
      </c>
      <c r="D116" s="119">
        <v>115</v>
      </c>
      <c r="E116" s="119"/>
      <c r="F116" s="125" t="str">
        <f>_xlfn.XLOOKUP(A116,Academies!B:B,Academies!C:C,"No")</f>
        <v>No</v>
      </c>
      <c r="G116" s="125"/>
    </row>
    <row r="117" spans="1:7" x14ac:dyDescent="0.3">
      <c r="A117" s="21" t="s">
        <v>452</v>
      </c>
      <c r="B117" s="21" t="s">
        <v>776</v>
      </c>
      <c r="C117" s="66">
        <v>372.86</v>
      </c>
      <c r="D117" s="119">
        <v>116</v>
      </c>
      <c r="E117" s="119"/>
      <c r="F117" s="125" t="str">
        <f>_xlfn.XLOOKUP(A117,Academies!B:B,Academies!C:C,"No")</f>
        <v>No</v>
      </c>
      <c r="G117" s="125"/>
    </row>
    <row r="118" spans="1:7" x14ac:dyDescent="0.3">
      <c r="A118" s="21" t="s">
        <v>112</v>
      </c>
      <c r="B118" s="21" t="s">
        <v>776</v>
      </c>
      <c r="C118" s="66">
        <v>375.06</v>
      </c>
      <c r="D118" s="119">
        <v>117</v>
      </c>
      <c r="E118" s="119"/>
      <c r="F118" s="125" t="str">
        <f>_xlfn.XLOOKUP(A118,Academies!B:B,Academies!C:C,"No")</f>
        <v>No</v>
      </c>
      <c r="G118" s="125"/>
    </row>
    <row r="119" spans="1:7" x14ac:dyDescent="0.3">
      <c r="A119" s="21" t="s">
        <v>410</v>
      </c>
      <c r="B119" s="21" t="s">
        <v>776</v>
      </c>
      <c r="C119" s="66">
        <v>381.41</v>
      </c>
      <c r="D119" s="119">
        <v>118</v>
      </c>
      <c r="E119" s="119"/>
      <c r="F119" s="125" t="str">
        <f>_xlfn.XLOOKUP(A119,Academies!B:B,Academies!C:C,"No")</f>
        <v>No</v>
      </c>
      <c r="G119" s="125"/>
    </row>
    <row r="120" spans="1:7" x14ac:dyDescent="0.3">
      <c r="A120" s="21" t="s">
        <v>357</v>
      </c>
      <c r="B120" s="21" t="s">
        <v>776</v>
      </c>
      <c r="C120" s="66">
        <v>383.15000000000003</v>
      </c>
      <c r="D120" s="119">
        <v>119</v>
      </c>
      <c r="E120" s="119"/>
      <c r="F120" s="125" t="str">
        <f>_xlfn.XLOOKUP(A120,Academies!B:B,Academies!C:C,"No")</f>
        <v>No</v>
      </c>
      <c r="G120" s="125"/>
    </row>
    <row r="121" spans="1:7" x14ac:dyDescent="0.3">
      <c r="A121" s="21" t="s">
        <v>373</v>
      </c>
      <c r="B121" s="21" t="s">
        <v>776</v>
      </c>
      <c r="C121" s="66">
        <v>383.27</v>
      </c>
      <c r="D121" s="119">
        <v>120</v>
      </c>
      <c r="E121" s="119"/>
      <c r="F121" s="125" t="str">
        <f>_xlfn.XLOOKUP(A121,Academies!B:B,Academies!C:C,"No")</f>
        <v>No</v>
      </c>
      <c r="G121" s="125"/>
    </row>
    <row r="122" spans="1:7" x14ac:dyDescent="0.3">
      <c r="A122" s="21" t="s">
        <v>363</v>
      </c>
      <c r="B122" s="21" t="s">
        <v>776</v>
      </c>
      <c r="C122" s="66">
        <v>387.68</v>
      </c>
      <c r="D122" s="119">
        <v>121</v>
      </c>
      <c r="E122" s="119"/>
      <c r="F122" s="125" t="str">
        <f>_xlfn.XLOOKUP(A122,Academies!B:B,Academies!C:C,"No")</f>
        <v>No</v>
      </c>
      <c r="G122" s="125"/>
    </row>
    <row r="123" spans="1:7" x14ac:dyDescent="0.3">
      <c r="A123" s="21" t="s">
        <v>462</v>
      </c>
      <c r="B123" s="21" t="s">
        <v>776</v>
      </c>
      <c r="C123" s="66">
        <v>391.33</v>
      </c>
      <c r="D123" s="119">
        <v>122</v>
      </c>
      <c r="E123" s="119"/>
      <c r="F123" s="125" t="str">
        <f>_xlfn.XLOOKUP(A123,Academies!B:B,Academies!C:C,"No")</f>
        <v>No</v>
      </c>
      <c r="G123" s="125"/>
    </row>
    <row r="124" spans="1:7" x14ac:dyDescent="0.3">
      <c r="A124" s="21" t="s">
        <v>478</v>
      </c>
      <c r="B124" s="21" t="s">
        <v>776</v>
      </c>
      <c r="C124" s="66">
        <v>395.22</v>
      </c>
      <c r="D124" s="119">
        <v>123</v>
      </c>
      <c r="E124" s="119"/>
      <c r="F124" s="125" t="str">
        <f>_xlfn.XLOOKUP(A124,Academies!B:B,Academies!C:C,"No")</f>
        <v>No</v>
      </c>
      <c r="G124" s="125"/>
    </row>
    <row r="125" spans="1:7" x14ac:dyDescent="0.3">
      <c r="A125" s="21" t="s">
        <v>46</v>
      </c>
      <c r="B125" s="21" t="s">
        <v>776</v>
      </c>
      <c r="C125" s="66">
        <v>397.3</v>
      </c>
      <c r="D125" s="119">
        <v>124</v>
      </c>
      <c r="E125" s="119"/>
      <c r="F125" s="125" t="str">
        <f>_xlfn.XLOOKUP(A125,Academies!B:B,Academies!C:C,"No")</f>
        <v>No</v>
      </c>
      <c r="G125" s="125"/>
    </row>
    <row r="126" spans="1:7" x14ac:dyDescent="0.3">
      <c r="A126" s="21" t="s">
        <v>130</v>
      </c>
      <c r="B126" s="21" t="s">
        <v>776</v>
      </c>
      <c r="C126" s="66">
        <v>401.7</v>
      </c>
      <c r="D126" s="119">
        <v>125</v>
      </c>
      <c r="E126" s="119"/>
      <c r="F126" s="125" t="str">
        <f>_xlfn.XLOOKUP(A126,Academies!B:B,Academies!C:C,"No")</f>
        <v>No</v>
      </c>
      <c r="G126" s="125"/>
    </row>
    <row r="127" spans="1:7" x14ac:dyDescent="0.3">
      <c r="A127" s="21" t="s">
        <v>331</v>
      </c>
      <c r="B127" s="21" t="s">
        <v>776</v>
      </c>
      <c r="C127" s="66">
        <v>403.83</v>
      </c>
      <c r="D127" s="119">
        <v>126</v>
      </c>
      <c r="E127" s="119"/>
      <c r="F127" s="125" t="str">
        <f>_xlfn.XLOOKUP(A127,Academies!B:B,Academies!C:C,"No")</f>
        <v>No</v>
      </c>
      <c r="G127" s="125"/>
    </row>
    <row r="128" spans="1:7" x14ac:dyDescent="0.3">
      <c r="A128" s="21" t="s">
        <v>386</v>
      </c>
      <c r="B128" s="21" t="s">
        <v>776</v>
      </c>
      <c r="C128" s="66">
        <v>405.94</v>
      </c>
      <c r="D128" s="119">
        <v>127</v>
      </c>
      <c r="E128" s="119"/>
      <c r="F128" s="125" t="str">
        <f>_xlfn.XLOOKUP(A128,Academies!B:B,Academies!C:C,"No")</f>
        <v>No</v>
      </c>
      <c r="G128" s="125"/>
    </row>
    <row r="129" spans="1:7" x14ac:dyDescent="0.3">
      <c r="A129" s="21" t="s">
        <v>468</v>
      </c>
      <c r="B129" s="21" t="s">
        <v>776</v>
      </c>
      <c r="C129" s="66">
        <v>407.16</v>
      </c>
      <c r="D129" s="119">
        <v>128</v>
      </c>
      <c r="E129" s="119"/>
      <c r="F129" s="125" t="str">
        <f>_xlfn.XLOOKUP(A129,Academies!B:B,Academies!C:C,"No")</f>
        <v>No</v>
      </c>
      <c r="G129" s="125"/>
    </row>
    <row r="130" spans="1:7" x14ac:dyDescent="0.3">
      <c r="A130" s="21" t="s">
        <v>407</v>
      </c>
      <c r="B130" s="21" t="s">
        <v>776</v>
      </c>
      <c r="C130" s="66">
        <v>407.7</v>
      </c>
      <c r="D130" s="119">
        <v>129</v>
      </c>
      <c r="E130" s="119"/>
      <c r="F130" s="125" t="str">
        <f>_xlfn.XLOOKUP(A130,Academies!B:B,Academies!C:C,"No")</f>
        <v>No</v>
      </c>
      <c r="G130" s="125"/>
    </row>
    <row r="131" spans="1:7" x14ac:dyDescent="0.3">
      <c r="A131" s="21" t="s">
        <v>414</v>
      </c>
      <c r="B131" s="21" t="s">
        <v>776</v>
      </c>
      <c r="C131" s="66">
        <v>409.34000000000003</v>
      </c>
      <c r="D131" s="119">
        <v>130</v>
      </c>
      <c r="E131" s="119"/>
      <c r="F131" s="125" t="str">
        <f>_xlfn.XLOOKUP(A131,Academies!B:B,Academies!C:C,"No")</f>
        <v>No</v>
      </c>
      <c r="G131" s="125"/>
    </row>
    <row r="132" spans="1:7" x14ac:dyDescent="0.3">
      <c r="A132" s="21" t="s">
        <v>215</v>
      </c>
      <c r="B132" s="21" t="s">
        <v>776</v>
      </c>
      <c r="C132" s="66">
        <v>413.31</v>
      </c>
      <c r="D132" s="119">
        <v>131</v>
      </c>
      <c r="E132" s="119"/>
      <c r="F132" s="125" t="str">
        <f>_xlfn.XLOOKUP(A132,Academies!B:B,Academies!C:C,"No")</f>
        <v>No</v>
      </c>
      <c r="G132" s="125"/>
    </row>
    <row r="133" spans="1:7" x14ac:dyDescent="0.3">
      <c r="A133" s="21" t="s">
        <v>55</v>
      </c>
      <c r="B133" s="21" t="s">
        <v>776</v>
      </c>
      <c r="C133" s="66">
        <v>419.07</v>
      </c>
      <c r="D133" s="119">
        <v>132</v>
      </c>
      <c r="E133" s="119"/>
      <c r="F133" s="125" t="str">
        <f>_xlfn.XLOOKUP(A133,Academies!B:B,Academies!C:C,"No")</f>
        <v>No</v>
      </c>
      <c r="G133" s="125"/>
    </row>
    <row r="134" spans="1:7" x14ac:dyDescent="0.3">
      <c r="A134" s="21" t="s">
        <v>349</v>
      </c>
      <c r="B134" s="21" t="s">
        <v>776</v>
      </c>
      <c r="C134" s="66">
        <v>420.53000000000003</v>
      </c>
      <c r="D134" s="119">
        <v>133</v>
      </c>
      <c r="E134" s="119"/>
      <c r="F134" s="125" t="str">
        <f>_xlfn.XLOOKUP(A134,Academies!B:B,Academies!C:C,"No")</f>
        <v>No</v>
      </c>
      <c r="G134" s="125"/>
    </row>
    <row r="135" spans="1:7" x14ac:dyDescent="0.3">
      <c r="A135" s="21" t="s">
        <v>337</v>
      </c>
      <c r="B135" s="21" t="s">
        <v>776</v>
      </c>
      <c r="C135" s="66">
        <v>432.15000000000003</v>
      </c>
      <c r="D135" s="119">
        <v>134</v>
      </c>
      <c r="E135" s="119"/>
      <c r="F135" s="125" t="str">
        <f>_xlfn.XLOOKUP(A135,Academies!B:B,Academies!C:C,"No")</f>
        <v>No</v>
      </c>
      <c r="G135" s="125"/>
    </row>
    <row r="136" spans="1:7" x14ac:dyDescent="0.3">
      <c r="A136" s="21" t="s">
        <v>225</v>
      </c>
      <c r="B136" s="21" t="s">
        <v>776</v>
      </c>
      <c r="C136" s="66">
        <v>445.1</v>
      </c>
      <c r="D136" s="119">
        <v>135</v>
      </c>
      <c r="E136" s="119"/>
      <c r="F136" s="125" t="str">
        <f>_xlfn.XLOOKUP(A136,Academies!B:B,Academies!C:C,"No")</f>
        <v>No</v>
      </c>
      <c r="G136" s="125"/>
    </row>
    <row r="137" spans="1:7" x14ac:dyDescent="0.3">
      <c r="A137" s="21" t="s">
        <v>335</v>
      </c>
      <c r="B137" s="21" t="s">
        <v>776</v>
      </c>
      <c r="C137" s="66">
        <v>454.39</v>
      </c>
      <c r="D137" s="119">
        <v>136</v>
      </c>
      <c r="E137" s="119"/>
      <c r="F137" s="125" t="str">
        <f>_xlfn.XLOOKUP(A137,Academies!B:B,Academies!C:C,"No")</f>
        <v>No</v>
      </c>
      <c r="G137" s="125"/>
    </row>
    <row r="138" spans="1:7" x14ac:dyDescent="0.3">
      <c r="A138" s="21" t="s">
        <v>85</v>
      </c>
      <c r="B138" s="21" t="s">
        <v>776</v>
      </c>
      <c r="C138" s="66">
        <v>463.98</v>
      </c>
      <c r="D138" s="119">
        <v>137</v>
      </c>
      <c r="E138" s="119"/>
      <c r="F138" s="125" t="str">
        <f>_xlfn.XLOOKUP(A138,Academies!B:B,Academies!C:C,"No")</f>
        <v>No</v>
      </c>
      <c r="G138" s="125"/>
    </row>
    <row r="139" spans="1:7" x14ac:dyDescent="0.3">
      <c r="A139" s="21" t="s">
        <v>229</v>
      </c>
      <c r="B139" s="21" t="s">
        <v>776</v>
      </c>
      <c r="C139" s="66">
        <v>466.84000000000003</v>
      </c>
      <c r="D139" s="119">
        <v>138</v>
      </c>
      <c r="E139" s="119"/>
      <c r="F139" s="125" t="str">
        <f>_xlfn.XLOOKUP(A139,Academies!B:B,Academies!C:C,"No")</f>
        <v>No</v>
      </c>
      <c r="G139" s="125"/>
    </row>
    <row r="140" spans="1:7" x14ac:dyDescent="0.3">
      <c r="A140" s="21" t="s">
        <v>38</v>
      </c>
      <c r="B140" s="21" t="s">
        <v>776</v>
      </c>
      <c r="C140" s="66">
        <v>476.46000000000004</v>
      </c>
      <c r="D140" s="119">
        <v>139</v>
      </c>
      <c r="E140" s="119"/>
      <c r="F140" s="125" t="str">
        <f>_xlfn.XLOOKUP(A140,Academies!B:B,Academies!C:C,"No")</f>
        <v>No</v>
      </c>
      <c r="G140" s="125"/>
    </row>
    <row r="141" spans="1:7" x14ac:dyDescent="0.3">
      <c r="A141" s="21" t="s">
        <v>172</v>
      </c>
      <c r="B141" s="21" t="s">
        <v>776</v>
      </c>
      <c r="C141" s="66">
        <v>506.24</v>
      </c>
      <c r="D141" s="119">
        <v>140</v>
      </c>
      <c r="E141" s="119"/>
      <c r="F141" s="125" t="str">
        <f>_xlfn.XLOOKUP(A141,Academies!B:B,Academies!C:C,"No")</f>
        <v>No</v>
      </c>
      <c r="G141" s="125"/>
    </row>
    <row r="142" spans="1:7" x14ac:dyDescent="0.3">
      <c r="A142" s="21" t="s">
        <v>116</v>
      </c>
      <c r="B142" s="21" t="s">
        <v>776</v>
      </c>
      <c r="C142" s="66">
        <v>508.27000000000004</v>
      </c>
      <c r="D142" s="119">
        <v>141</v>
      </c>
      <c r="E142" s="119"/>
      <c r="F142" s="125" t="str">
        <f>_xlfn.XLOOKUP(A142,Academies!B:B,Academies!C:C,"No")</f>
        <v>No</v>
      </c>
      <c r="G142" s="125"/>
    </row>
    <row r="143" spans="1:7" x14ac:dyDescent="0.3">
      <c r="A143" s="21" t="s">
        <v>432</v>
      </c>
      <c r="B143" s="21" t="s">
        <v>776</v>
      </c>
      <c r="C143" s="66">
        <v>530.54999999999995</v>
      </c>
      <c r="D143" s="119">
        <v>142</v>
      </c>
      <c r="E143" s="119"/>
      <c r="F143" s="125" t="str">
        <f>_xlfn.XLOOKUP(A143,Academies!B:B,Academies!C:C,"No")</f>
        <v>No</v>
      </c>
      <c r="G143" s="125"/>
    </row>
    <row r="144" spans="1:7" x14ac:dyDescent="0.3">
      <c r="A144" s="21" t="s">
        <v>106</v>
      </c>
      <c r="B144" s="21" t="s">
        <v>776</v>
      </c>
      <c r="C144" s="66">
        <v>534.89</v>
      </c>
      <c r="D144" s="119">
        <v>143</v>
      </c>
      <c r="E144" s="119"/>
      <c r="F144" s="125" t="str">
        <f>_xlfn.XLOOKUP(A144,Academies!B:B,Academies!C:C,"No")</f>
        <v>No</v>
      </c>
      <c r="G144" s="125"/>
    </row>
    <row r="145" spans="1:7" x14ac:dyDescent="0.3">
      <c r="A145" s="21" t="s">
        <v>384</v>
      </c>
      <c r="B145" s="21" t="s">
        <v>776</v>
      </c>
      <c r="C145" s="66">
        <v>538.01</v>
      </c>
      <c r="D145" s="119">
        <v>144</v>
      </c>
      <c r="E145" s="119"/>
      <c r="F145" s="125" t="str">
        <f>_xlfn.XLOOKUP(A145,Academies!B:B,Academies!C:C,"No")</f>
        <v>No</v>
      </c>
      <c r="G145" s="125"/>
    </row>
    <row r="146" spans="1:7" x14ac:dyDescent="0.3">
      <c r="A146" s="21" t="s">
        <v>170</v>
      </c>
      <c r="B146" s="21" t="s">
        <v>776</v>
      </c>
      <c r="C146" s="66">
        <v>538.43000000000006</v>
      </c>
      <c r="D146" s="119">
        <v>145</v>
      </c>
      <c r="E146" s="119"/>
      <c r="F146" s="125" t="str">
        <f>_xlfn.XLOOKUP(A146,Academies!B:B,Academies!C:C,"No")</f>
        <v>No</v>
      </c>
      <c r="G146" s="125"/>
    </row>
    <row r="147" spans="1:7" x14ac:dyDescent="0.3">
      <c r="A147" s="21" t="s">
        <v>403</v>
      </c>
      <c r="B147" s="21" t="s">
        <v>776</v>
      </c>
      <c r="C147" s="66">
        <v>539.03</v>
      </c>
      <c r="D147" s="119">
        <v>146</v>
      </c>
      <c r="E147" s="119"/>
      <c r="F147" s="125" t="str">
        <f>_xlfn.XLOOKUP(A147,Academies!B:B,Academies!C:C,"No")</f>
        <v>No</v>
      </c>
      <c r="G147" s="125"/>
    </row>
    <row r="148" spans="1:7" x14ac:dyDescent="0.3">
      <c r="A148" s="21" t="s">
        <v>75</v>
      </c>
      <c r="B148" s="21" t="s">
        <v>776</v>
      </c>
      <c r="C148" s="66">
        <v>547.82000000000005</v>
      </c>
      <c r="D148" s="119">
        <v>147</v>
      </c>
      <c r="E148" s="119"/>
      <c r="F148" s="125" t="str">
        <f>_xlfn.XLOOKUP(A148,Academies!B:B,Academies!C:C,"No")</f>
        <v>No</v>
      </c>
      <c r="G148" s="125"/>
    </row>
    <row r="149" spans="1:7" x14ac:dyDescent="0.3">
      <c r="A149" s="21" t="s">
        <v>365</v>
      </c>
      <c r="B149" s="21" t="s">
        <v>776</v>
      </c>
      <c r="C149" s="66">
        <v>550.44000000000005</v>
      </c>
      <c r="D149" s="119">
        <v>148</v>
      </c>
      <c r="E149" s="119"/>
      <c r="F149" s="125" t="str">
        <f>_xlfn.XLOOKUP(A149,Academies!B:B,Academies!C:C,"No")</f>
        <v>No</v>
      </c>
      <c r="G149" s="125"/>
    </row>
    <row r="150" spans="1:7" x14ac:dyDescent="0.3">
      <c r="A150" s="21" t="s">
        <v>89</v>
      </c>
      <c r="B150" s="21" t="s">
        <v>776</v>
      </c>
      <c r="C150" s="66">
        <v>552.26</v>
      </c>
      <c r="D150" s="119">
        <v>149</v>
      </c>
      <c r="E150" s="119"/>
      <c r="F150" s="125" t="str">
        <f>_xlfn.XLOOKUP(A150,Academies!B:B,Academies!C:C,"No")</f>
        <v>No</v>
      </c>
      <c r="G150" s="125"/>
    </row>
    <row r="151" spans="1:7" x14ac:dyDescent="0.3">
      <c r="A151" s="21" t="s">
        <v>490</v>
      </c>
      <c r="B151" s="21" t="s">
        <v>776</v>
      </c>
      <c r="C151" s="66">
        <v>561.59</v>
      </c>
      <c r="D151" s="119">
        <v>150</v>
      </c>
      <c r="E151" s="119"/>
      <c r="F151" s="125" t="str">
        <f>_xlfn.XLOOKUP(A151,Academies!B:B,Academies!C:C,"No")</f>
        <v>No</v>
      </c>
      <c r="G151" s="125"/>
    </row>
    <row r="152" spans="1:7" x14ac:dyDescent="0.3">
      <c r="A152" s="21" t="s">
        <v>208</v>
      </c>
      <c r="B152" s="21" t="s">
        <v>776</v>
      </c>
      <c r="C152" s="66">
        <v>562.75</v>
      </c>
      <c r="D152" s="119">
        <v>151</v>
      </c>
      <c r="E152" s="119"/>
      <c r="F152" s="125" t="str">
        <f>_xlfn.XLOOKUP(A152,Academies!B:B,Academies!C:C,"No")</f>
        <v>No</v>
      </c>
      <c r="G152" s="125"/>
    </row>
    <row r="153" spans="1:7" x14ac:dyDescent="0.3">
      <c r="A153" s="21" t="s">
        <v>325</v>
      </c>
      <c r="B153" s="21" t="s">
        <v>776</v>
      </c>
      <c r="C153" s="66">
        <v>587.87</v>
      </c>
      <c r="D153" s="119">
        <v>152</v>
      </c>
      <c r="E153" s="119"/>
      <c r="F153" s="125" t="str">
        <f>_xlfn.XLOOKUP(A153,Academies!B:B,Academies!C:C,"No")</f>
        <v>No</v>
      </c>
      <c r="G153" s="125"/>
    </row>
    <row r="154" spans="1:7" x14ac:dyDescent="0.3">
      <c r="A154" s="21" t="s">
        <v>241</v>
      </c>
      <c r="B154" s="21" t="s">
        <v>776</v>
      </c>
      <c r="C154" s="66">
        <v>591.83000000000004</v>
      </c>
      <c r="D154" s="119">
        <v>153</v>
      </c>
      <c r="E154" s="119"/>
      <c r="F154" s="125" t="str">
        <f>_xlfn.XLOOKUP(A154,Academies!B:B,Academies!C:C,"No")</f>
        <v>No</v>
      </c>
      <c r="G154" s="125"/>
    </row>
    <row r="155" spans="1:7" x14ac:dyDescent="0.3">
      <c r="A155" s="21" t="s">
        <v>104</v>
      </c>
      <c r="B155" s="21" t="s">
        <v>776</v>
      </c>
      <c r="C155" s="66">
        <v>611.07000000000005</v>
      </c>
      <c r="D155" s="119">
        <v>154</v>
      </c>
      <c r="E155" s="119"/>
      <c r="F155" s="125" t="str">
        <f>_xlfn.XLOOKUP(A155,Academies!B:B,Academies!C:C,"No")</f>
        <v>No</v>
      </c>
      <c r="G155" s="125"/>
    </row>
    <row r="156" spans="1:7" x14ac:dyDescent="0.3">
      <c r="A156" s="21" t="s">
        <v>87</v>
      </c>
      <c r="B156" s="21" t="s">
        <v>776</v>
      </c>
      <c r="C156" s="66">
        <v>612.69000000000005</v>
      </c>
      <c r="D156" s="119">
        <v>155</v>
      </c>
      <c r="E156" s="119"/>
      <c r="F156" s="125" t="str">
        <f>_xlfn.XLOOKUP(A156,Academies!B:B,Academies!C:C,"No")</f>
        <v>No</v>
      </c>
      <c r="G156" s="125"/>
    </row>
    <row r="157" spans="1:7" x14ac:dyDescent="0.3">
      <c r="A157" s="21" t="s">
        <v>161</v>
      </c>
      <c r="B157" s="21" t="s">
        <v>776</v>
      </c>
      <c r="C157" s="66">
        <v>626.32000000000005</v>
      </c>
      <c r="D157" s="119">
        <v>156</v>
      </c>
      <c r="E157" s="119"/>
      <c r="F157" s="125" t="str">
        <f>_xlfn.XLOOKUP(A157,Academies!B:B,Academies!C:C,"No")</f>
        <v>No</v>
      </c>
      <c r="G157" s="125"/>
    </row>
    <row r="158" spans="1:7" x14ac:dyDescent="0.3">
      <c r="A158" s="21" t="s">
        <v>466</v>
      </c>
      <c r="B158" s="21" t="s">
        <v>776</v>
      </c>
      <c r="C158" s="66">
        <v>631.22</v>
      </c>
      <c r="D158" s="119">
        <v>157</v>
      </c>
      <c r="E158" s="119"/>
      <c r="F158" s="125" t="str">
        <f>_xlfn.XLOOKUP(A158,Academies!B:B,Academies!C:C,"No")</f>
        <v>No</v>
      </c>
      <c r="G158" s="125"/>
    </row>
    <row r="159" spans="1:7" x14ac:dyDescent="0.3">
      <c r="A159" s="21" t="s">
        <v>397</v>
      </c>
      <c r="B159" s="21" t="s">
        <v>776</v>
      </c>
      <c r="C159" s="66">
        <v>637.53</v>
      </c>
      <c r="D159" s="119">
        <v>158</v>
      </c>
      <c r="E159" s="119"/>
      <c r="F159" s="125" t="str">
        <f>_xlfn.XLOOKUP(A159,Academies!B:B,Academies!C:C,"No")</f>
        <v>No</v>
      </c>
      <c r="G159" s="125"/>
    </row>
    <row r="160" spans="1:7" x14ac:dyDescent="0.3">
      <c r="A160" s="21" t="s">
        <v>454</v>
      </c>
      <c r="B160" s="21" t="s">
        <v>776</v>
      </c>
      <c r="C160" s="66">
        <v>647.16</v>
      </c>
      <c r="D160" s="119">
        <v>159</v>
      </c>
      <c r="E160" s="119"/>
      <c r="F160" s="125" t="str">
        <f>_xlfn.XLOOKUP(A160,Academies!B:B,Academies!C:C,"No")</f>
        <v>No</v>
      </c>
      <c r="G160" s="125"/>
    </row>
    <row r="161" spans="1:7" x14ac:dyDescent="0.3">
      <c r="A161" s="21" t="s">
        <v>200</v>
      </c>
      <c r="B161" s="21" t="s">
        <v>776</v>
      </c>
      <c r="C161" s="66">
        <v>651.5</v>
      </c>
      <c r="D161" s="119">
        <v>160</v>
      </c>
      <c r="E161" s="119"/>
      <c r="F161" s="125" t="str">
        <f>_xlfn.XLOOKUP(A161,Academies!B:B,Academies!C:C,"No")</f>
        <v>No</v>
      </c>
      <c r="G161" s="125"/>
    </row>
    <row r="162" spans="1:7" x14ac:dyDescent="0.3">
      <c r="A162" s="21" t="s">
        <v>448</v>
      </c>
      <c r="B162" s="21" t="s">
        <v>776</v>
      </c>
      <c r="C162" s="66">
        <v>652.91999999999996</v>
      </c>
      <c r="D162" s="119">
        <v>161</v>
      </c>
      <c r="E162" s="119"/>
      <c r="F162" s="125" t="str">
        <f>_xlfn.XLOOKUP(A162,Academies!B:B,Academies!C:C,"No")</f>
        <v>No</v>
      </c>
      <c r="G162" s="125"/>
    </row>
    <row r="163" spans="1:7" x14ac:dyDescent="0.3">
      <c r="A163" s="21" t="s">
        <v>440</v>
      </c>
      <c r="B163" s="21" t="s">
        <v>776</v>
      </c>
      <c r="C163" s="66">
        <v>665.69</v>
      </c>
      <c r="D163" s="119">
        <v>162</v>
      </c>
      <c r="E163" s="119"/>
      <c r="F163" s="125" t="str">
        <f>_xlfn.XLOOKUP(A163,Academies!B:B,Academies!C:C,"No")</f>
        <v>No</v>
      </c>
      <c r="G163" s="125"/>
    </row>
    <row r="164" spans="1:7" x14ac:dyDescent="0.3">
      <c r="A164" s="21" t="s">
        <v>446</v>
      </c>
      <c r="B164" s="21" t="s">
        <v>776</v>
      </c>
      <c r="C164" s="66">
        <v>691.9</v>
      </c>
      <c r="D164" s="119">
        <v>163</v>
      </c>
      <c r="E164" s="119"/>
      <c r="F164" s="125" t="str">
        <f>_xlfn.XLOOKUP(A164,Academies!B:B,Academies!C:C,"No")</f>
        <v>No</v>
      </c>
      <c r="G164" s="125"/>
    </row>
    <row r="165" spans="1:7" x14ac:dyDescent="0.3">
      <c r="A165" s="21" t="s">
        <v>100</v>
      </c>
      <c r="B165" s="21" t="s">
        <v>776</v>
      </c>
      <c r="C165" s="66">
        <v>705.28</v>
      </c>
      <c r="D165" s="119">
        <v>164</v>
      </c>
      <c r="E165" s="119"/>
      <c r="F165" s="125" t="str">
        <f>_xlfn.XLOOKUP(A165,Academies!B:B,Academies!C:C,"No")</f>
        <v>No</v>
      </c>
      <c r="G165" s="125"/>
    </row>
    <row r="166" spans="1:7" x14ac:dyDescent="0.3">
      <c r="A166" s="21" t="s">
        <v>266</v>
      </c>
      <c r="B166" s="21" t="s">
        <v>776</v>
      </c>
      <c r="C166" s="66">
        <v>715.2</v>
      </c>
      <c r="D166" s="119">
        <v>165</v>
      </c>
      <c r="E166" s="119"/>
      <c r="F166" s="125" t="str">
        <f>_xlfn.XLOOKUP(A166,Academies!B:B,Academies!C:C,"No")</f>
        <v>No</v>
      </c>
      <c r="G166" s="125"/>
    </row>
    <row r="167" spans="1:7" x14ac:dyDescent="0.3">
      <c r="A167" s="21" t="s">
        <v>341</v>
      </c>
      <c r="B167" s="21" t="s">
        <v>776</v>
      </c>
      <c r="C167" s="66">
        <v>748.73</v>
      </c>
      <c r="D167" s="119">
        <v>166</v>
      </c>
      <c r="E167" s="119"/>
      <c r="F167" s="125" t="str">
        <f>_xlfn.XLOOKUP(A167,Academies!B:B,Academies!C:C,"No")</f>
        <v>No</v>
      </c>
      <c r="G167" s="125"/>
    </row>
    <row r="168" spans="1:7" x14ac:dyDescent="0.3">
      <c r="A168" s="21" t="s">
        <v>44</v>
      </c>
      <c r="B168" s="21" t="s">
        <v>776</v>
      </c>
      <c r="C168" s="66">
        <v>751.77</v>
      </c>
      <c r="D168" s="119">
        <v>167</v>
      </c>
      <c r="E168" s="119"/>
      <c r="F168" s="125" t="str">
        <f>_xlfn.XLOOKUP(A168,Academies!B:B,Academies!C:C,"No")</f>
        <v>No</v>
      </c>
      <c r="G168" s="125"/>
    </row>
    <row r="169" spans="1:7" x14ac:dyDescent="0.3">
      <c r="A169" s="21" t="s">
        <v>460</v>
      </c>
      <c r="B169" s="21" t="s">
        <v>776</v>
      </c>
      <c r="C169" s="66">
        <v>757.78</v>
      </c>
      <c r="D169" s="119">
        <v>168</v>
      </c>
      <c r="E169" s="119"/>
      <c r="F169" s="125" t="str">
        <f>_xlfn.XLOOKUP(A169,Academies!B:B,Academies!C:C,"No")</f>
        <v>No</v>
      </c>
      <c r="G169" s="125"/>
    </row>
    <row r="170" spans="1:7" x14ac:dyDescent="0.3">
      <c r="A170" s="21" t="s">
        <v>114</v>
      </c>
      <c r="B170" s="21" t="s">
        <v>776</v>
      </c>
      <c r="C170" s="66">
        <v>760.88</v>
      </c>
      <c r="D170" s="119">
        <v>169</v>
      </c>
      <c r="E170" s="119"/>
      <c r="F170" s="125" t="str">
        <f>_xlfn.XLOOKUP(A170,Academies!B:B,Academies!C:C,"No")</f>
        <v>No</v>
      </c>
      <c r="G170" s="125"/>
    </row>
    <row r="171" spans="1:7" x14ac:dyDescent="0.3">
      <c r="A171" s="21" t="s">
        <v>476</v>
      </c>
      <c r="B171" s="21" t="s">
        <v>776</v>
      </c>
      <c r="C171" s="66">
        <v>776.94</v>
      </c>
      <c r="D171" s="119">
        <v>170</v>
      </c>
      <c r="E171" s="119"/>
      <c r="F171" s="125" t="str">
        <f>_xlfn.XLOOKUP(A171,Academies!B:B,Academies!C:C,"No")</f>
        <v>No</v>
      </c>
      <c r="G171" s="125"/>
    </row>
    <row r="172" spans="1:7" x14ac:dyDescent="0.3">
      <c r="A172" s="21" t="s">
        <v>34</v>
      </c>
      <c r="B172" s="21" t="s">
        <v>776</v>
      </c>
      <c r="C172" s="66">
        <v>833.61</v>
      </c>
      <c r="D172" s="119">
        <v>171</v>
      </c>
      <c r="E172" s="119"/>
      <c r="F172" s="125" t="str">
        <f>_xlfn.XLOOKUP(A172,Academies!B:B,Academies!C:C,"No")</f>
        <v>No</v>
      </c>
      <c r="G172" s="125"/>
    </row>
    <row r="173" spans="1:7" x14ac:dyDescent="0.3">
      <c r="A173" s="21" t="s">
        <v>40</v>
      </c>
      <c r="B173" s="21" t="s">
        <v>776</v>
      </c>
      <c r="C173" s="66">
        <v>833.94</v>
      </c>
      <c r="D173" s="119">
        <v>172</v>
      </c>
      <c r="E173" s="119"/>
      <c r="F173" s="125" t="str">
        <f>_xlfn.XLOOKUP(A173,Academies!B:B,Academies!C:C,"No")</f>
        <v>No</v>
      </c>
      <c r="G173" s="125"/>
    </row>
    <row r="174" spans="1:7" x14ac:dyDescent="0.3">
      <c r="A174" s="21" t="s">
        <v>456</v>
      </c>
      <c r="B174" s="21" t="s">
        <v>776</v>
      </c>
      <c r="C174" s="66">
        <v>852.62</v>
      </c>
      <c r="D174" s="119">
        <v>173</v>
      </c>
      <c r="E174" s="119"/>
      <c r="F174" s="125" t="str">
        <f>_xlfn.XLOOKUP(A174,Academies!B:B,Academies!C:C,"No")</f>
        <v>No</v>
      </c>
      <c r="G174" s="125"/>
    </row>
    <row r="175" spans="1:7" x14ac:dyDescent="0.3">
      <c r="A175" s="21" t="s">
        <v>434</v>
      </c>
      <c r="B175" s="21" t="s">
        <v>776</v>
      </c>
      <c r="C175" s="66">
        <v>860.09</v>
      </c>
      <c r="D175" s="119">
        <v>174</v>
      </c>
      <c r="E175" s="119"/>
      <c r="F175" s="125" t="str">
        <f>_xlfn.XLOOKUP(A175,Academies!B:B,Academies!C:C,"No")</f>
        <v>No</v>
      </c>
      <c r="G175" s="125"/>
    </row>
    <row r="176" spans="1:7" x14ac:dyDescent="0.3">
      <c r="A176" s="21" t="s">
        <v>210</v>
      </c>
      <c r="B176" s="21" t="s">
        <v>776</v>
      </c>
      <c r="C176" s="66">
        <v>886.31000000000006</v>
      </c>
      <c r="D176" s="119">
        <v>175</v>
      </c>
      <c r="E176" s="119"/>
      <c r="F176" s="125" t="str">
        <f>_xlfn.XLOOKUP(A176,Academies!B:B,Academies!C:C,"No")</f>
        <v>No</v>
      </c>
      <c r="G176" s="125"/>
    </row>
    <row r="177" spans="1:7" x14ac:dyDescent="0.3">
      <c r="A177" s="21" t="s">
        <v>174</v>
      </c>
      <c r="B177" s="21" t="s">
        <v>776</v>
      </c>
      <c r="C177" s="66">
        <v>897.51</v>
      </c>
      <c r="D177" s="119">
        <v>176</v>
      </c>
      <c r="E177" s="119"/>
      <c r="F177" s="125" t="str">
        <f>_xlfn.XLOOKUP(A177,Academies!B:B,Academies!C:C,"No")</f>
        <v>No</v>
      </c>
      <c r="G177" s="125"/>
    </row>
    <row r="178" spans="1:7" x14ac:dyDescent="0.3">
      <c r="A178" s="21" t="s">
        <v>470</v>
      </c>
      <c r="B178" s="21" t="s">
        <v>776</v>
      </c>
      <c r="C178" s="66">
        <v>913.61</v>
      </c>
      <c r="D178" s="119">
        <v>177</v>
      </c>
      <c r="E178" s="119"/>
      <c r="F178" s="125" t="str">
        <f>_xlfn.XLOOKUP(A178,Academies!B:B,Academies!C:C,"No")</f>
        <v>No</v>
      </c>
      <c r="G178" s="125"/>
    </row>
    <row r="179" spans="1:7" x14ac:dyDescent="0.3">
      <c r="A179" s="21" t="s">
        <v>480</v>
      </c>
      <c r="B179" s="21" t="s">
        <v>776</v>
      </c>
      <c r="C179" s="66">
        <v>928</v>
      </c>
      <c r="D179" s="119">
        <v>178</v>
      </c>
      <c r="E179" s="119"/>
      <c r="F179" s="125" t="str">
        <f>_xlfn.XLOOKUP(A179,Academies!B:B,Academies!C:C,"No")</f>
        <v>No</v>
      </c>
      <c r="G179" s="125"/>
    </row>
    <row r="180" spans="1:7" x14ac:dyDescent="0.3">
      <c r="A180" s="21" t="s">
        <v>180</v>
      </c>
      <c r="B180" s="21" t="s">
        <v>776</v>
      </c>
      <c r="C180" s="66">
        <v>939.72</v>
      </c>
      <c r="D180" s="119">
        <v>179</v>
      </c>
      <c r="E180" s="119"/>
      <c r="F180" s="125" t="str">
        <f>_xlfn.XLOOKUP(A180,Academies!B:B,Academies!C:C,"No")</f>
        <v>No</v>
      </c>
      <c r="G180" s="125"/>
    </row>
    <row r="181" spans="1:7" x14ac:dyDescent="0.3">
      <c r="A181" s="21" t="s">
        <v>317</v>
      </c>
      <c r="B181" s="21" t="s">
        <v>776</v>
      </c>
      <c r="C181" s="66">
        <v>967.37</v>
      </c>
      <c r="D181" s="119">
        <v>180</v>
      </c>
      <c r="E181" s="119"/>
      <c r="F181" s="125" t="str">
        <f>_xlfn.XLOOKUP(A181,Academies!B:B,Academies!C:C,"No")</f>
        <v>No</v>
      </c>
      <c r="G181" s="125"/>
    </row>
    <row r="182" spans="1:7" x14ac:dyDescent="0.3">
      <c r="A182" s="21" t="s">
        <v>306</v>
      </c>
      <c r="B182" s="21" t="s">
        <v>776</v>
      </c>
      <c r="C182" s="66">
        <v>1039.0899999999999</v>
      </c>
      <c r="D182" s="119">
        <v>181</v>
      </c>
      <c r="E182" s="119"/>
      <c r="F182" s="125" t="str">
        <f>_xlfn.XLOOKUP(A182,Academies!B:B,Academies!C:C,"No")</f>
        <v>No</v>
      </c>
      <c r="G182" s="125"/>
    </row>
    <row r="183" spans="1:7" x14ac:dyDescent="0.3">
      <c r="A183" s="21" t="s">
        <v>42</v>
      </c>
      <c r="B183" s="21" t="s">
        <v>776</v>
      </c>
      <c r="C183" s="66">
        <v>1060.6400000000001</v>
      </c>
      <c r="D183" s="119">
        <v>182</v>
      </c>
      <c r="E183" s="119"/>
      <c r="F183" s="125" t="str">
        <f>_xlfn.XLOOKUP(A183,Academies!B:B,Academies!C:C,"No")</f>
        <v>No</v>
      </c>
      <c r="G183" s="125"/>
    </row>
    <row r="184" spans="1:7" x14ac:dyDescent="0.3">
      <c r="A184" s="21" t="s">
        <v>148</v>
      </c>
      <c r="B184" s="21" t="s">
        <v>776</v>
      </c>
      <c r="C184" s="66">
        <v>1074.8</v>
      </c>
      <c r="D184" s="119">
        <v>183</v>
      </c>
      <c r="E184" s="119"/>
      <c r="F184" s="125" t="str">
        <f>_xlfn.XLOOKUP(A184,Academies!B:B,Academies!C:C,"No")</f>
        <v>No</v>
      </c>
      <c r="G184" s="125"/>
    </row>
    <row r="185" spans="1:7" x14ac:dyDescent="0.3">
      <c r="A185" s="21" t="s">
        <v>120</v>
      </c>
      <c r="B185" s="21" t="s">
        <v>776</v>
      </c>
      <c r="C185" s="66">
        <v>1113.6500000000001</v>
      </c>
      <c r="D185" s="119">
        <v>184</v>
      </c>
      <c r="E185" s="119"/>
      <c r="F185" s="125" t="str">
        <f>_xlfn.XLOOKUP(A185,Academies!B:B,Academies!C:C,"No")</f>
        <v>No</v>
      </c>
      <c r="G185" s="125"/>
    </row>
    <row r="186" spans="1:7" x14ac:dyDescent="0.3">
      <c r="A186" s="21" t="s">
        <v>474</v>
      </c>
      <c r="B186" s="21" t="s">
        <v>776</v>
      </c>
      <c r="C186" s="66">
        <v>1123.29</v>
      </c>
      <c r="D186" s="119">
        <v>185</v>
      </c>
      <c r="E186" s="119"/>
      <c r="F186" s="125" t="str">
        <f>_xlfn.XLOOKUP(A186,Academies!B:B,Academies!C:C,"No")</f>
        <v>No</v>
      </c>
      <c r="G186" s="125"/>
    </row>
    <row r="187" spans="1:7" x14ac:dyDescent="0.3">
      <c r="A187" s="21" t="s">
        <v>296</v>
      </c>
      <c r="B187" s="21" t="s">
        <v>776</v>
      </c>
      <c r="C187" s="66">
        <v>1129.8600000000001</v>
      </c>
      <c r="D187" s="119">
        <v>186</v>
      </c>
      <c r="E187" s="119"/>
      <c r="F187" s="125" t="str">
        <f>_xlfn.XLOOKUP(A187,Academies!B:B,Academies!C:C,"No")</f>
        <v>No</v>
      </c>
      <c r="G187" s="125"/>
    </row>
    <row r="188" spans="1:7" x14ac:dyDescent="0.3">
      <c r="A188" s="21" t="s">
        <v>450</v>
      </c>
      <c r="B188" s="21" t="s">
        <v>776</v>
      </c>
      <c r="C188" s="66">
        <v>1129.9000000000001</v>
      </c>
      <c r="D188" s="119">
        <v>187</v>
      </c>
      <c r="E188" s="119"/>
      <c r="F188" s="125" t="str">
        <f>_xlfn.XLOOKUP(A188,Academies!B:B,Academies!C:C,"No")</f>
        <v>No</v>
      </c>
      <c r="G188" s="125"/>
    </row>
    <row r="189" spans="1:7" x14ac:dyDescent="0.3">
      <c r="A189" s="21" t="s">
        <v>32</v>
      </c>
      <c r="B189" s="21" t="s">
        <v>776</v>
      </c>
      <c r="C189" s="66">
        <v>1144.19</v>
      </c>
      <c r="D189" s="119">
        <v>188</v>
      </c>
      <c r="E189" s="119"/>
      <c r="F189" s="125" t="str">
        <f>_xlfn.XLOOKUP(A189,Academies!B:B,Academies!C:C,"No")</f>
        <v>No</v>
      </c>
      <c r="G189" s="125"/>
    </row>
    <row r="190" spans="1:7" x14ac:dyDescent="0.3">
      <c r="A190" s="21" t="s">
        <v>168</v>
      </c>
      <c r="B190" s="21" t="s">
        <v>776</v>
      </c>
      <c r="C190" s="66">
        <v>1154.3900000000001</v>
      </c>
      <c r="D190" s="119">
        <v>189</v>
      </c>
      <c r="E190" s="119"/>
      <c r="F190" s="125" t="str">
        <f>_xlfn.XLOOKUP(A190,Academies!B:B,Academies!C:C,"No")</f>
        <v>No</v>
      </c>
      <c r="G190" s="125"/>
    </row>
    <row r="191" spans="1:7" x14ac:dyDescent="0.3">
      <c r="A191" s="21" t="s">
        <v>298</v>
      </c>
      <c r="B191" s="21" t="s">
        <v>776</v>
      </c>
      <c r="C191" s="66">
        <v>1154.74</v>
      </c>
      <c r="D191" s="119">
        <v>190</v>
      </c>
      <c r="E191" s="119"/>
      <c r="F191" s="125" t="str">
        <f>_xlfn.XLOOKUP(A191,Academies!B:B,Academies!C:C,"No")</f>
        <v>No</v>
      </c>
      <c r="G191" s="125"/>
    </row>
    <row r="192" spans="1:7" x14ac:dyDescent="0.3">
      <c r="A192" s="21" t="s">
        <v>269</v>
      </c>
      <c r="B192" s="21" t="s">
        <v>776</v>
      </c>
      <c r="C192" s="66">
        <v>1175.26</v>
      </c>
      <c r="D192" s="119">
        <v>191</v>
      </c>
      <c r="E192" s="119"/>
      <c r="F192" s="125" t="str">
        <f>_xlfn.XLOOKUP(A192,Academies!B:B,Academies!C:C,"No")</f>
        <v>No</v>
      </c>
      <c r="G192" s="125"/>
    </row>
    <row r="193" spans="1:7" x14ac:dyDescent="0.3">
      <c r="A193" s="21" t="s">
        <v>486</v>
      </c>
      <c r="B193" s="21" t="s">
        <v>776</v>
      </c>
      <c r="C193" s="66">
        <v>1175.33</v>
      </c>
      <c r="D193" s="119">
        <v>192</v>
      </c>
      <c r="E193" s="119"/>
      <c r="F193" s="125" t="str">
        <f>_xlfn.XLOOKUP(A193,Academies!B:B,Academies!C:C,"No")</f>
        <v>No</v>
      </c>
      <c r="G193" s="125"/>
    </row>
    <row r="194" spans="1:7" x14ac:dyDescent="0.3">
      <c r="A194" s="21" t="s">
        <v>494</v>
      </c>
      <c r="B194" s="21" t="s">
        <v>776</v>
      </c>
      <c r="C194" s="66">
        <v>1186.25</v>
      </c>
      <c r="D194" s="119">
        <v>193</v>
      </c>
      <c r="E194" s="119"/>
      <c r="F194" s="125" t="str">
        <f>_xlfn.XLOOKUP(A194,Academies!B:B,Academies!C:C,"No")</f>
        <v>No</v>
      </c>
      <c r="G194" s="125"/>
    </row>
    <row r="195" spans="1:7" x14ac:dyDescent="0.3">
      <c r="A195" s="21" t="s">
        <v>159</v>
      </c>
      <c r="B195" s="21" t="s">
        <v>776</v>
      </c>
      <c r="C195" s="66">
        <v>1189.0899999999999</v>
      </c>
      <c r="D195" s="119">
        <v>194</v>
      </c>
      <c r="E195" s="119"/>
      <c r="F195" s="125" t="str">
        <f>_xlfn.XLOOKUP(A195,Academies!B:B,Academies!C:C,"No")</f>
        <v>No</v>
      </c>
      <c r="G195" s="125"/>
    </row>
    <row r="196" spans="1:7" x14ac:dyDescent="0.3">
      <c r="A196" s="21" t="s">
        <v>438</v>
      </c>
      <c r="B196" s="21" t="s">
        <v>776</v>
      </c>
      <c r="C196" s="66">
        <v>1193.96</v>
      </c>
      <c r="D196" s="119">
        <v>195</v>
      </c>
      <c r="E196" s="119"/>
      <c r="F196" s="125" t="str">
        <f>_xlfn.XLOOKUP(A196,Academies!B:B,Academies!C:C,"No")</f>
        <v>No</v>
      </c>
      <c r="G196" s="125"/>
    </row>
    <row r="197" spans="1:7" x14ac:dyDescent="0.3">
      <c r="A197" s="21" t="s">
        <v>351</v>
      </c>
      <c r="B197" s="21" t="s">
        <v>776</v>
      </c>
      <c r="C197" s="66">
        <v>1198.1400000000001</v>
      </c>
      <c r="D197" s="119">
        <v>196</v>
      </c>
      <c r="E197" s="119"/>
      <c r="F197" s="125" t="str">
        <f>_xlfn.XLOOKUP(A197,Academies!B:B,Academies!C:C,"No")</f>
        <v>No</v>
      </c>
      <c r="G197" s="125"/>
    </row>
    <row r="198" spans="1:7" x14ac:dyDescent="0.3">
      <c r="A198" s="21" t="s">
        <v>206</v>
      </c>
      <c r="B198" s="21" t="s">
        <v>776</v>
      </c>
      <c r="C198" s="66">
        <v>1206.71</v>
      </c>
      <c r="D198" s="119">
        <v>197</v>
      </c>
      <c r="E198" s="119"/>
      <c r="F198" s="125" t="str">
        <f>_xlfn.XLOOKUP(A198,Academies!B:B,Academies!C:C,"No")</f>
        <v>No</v>
      </c>
      <c r="G198" s="125"/>
    </row>
    <row r="199" spans="1:7" x14ac:dyDescent="0.3">
      <c r="A199" s="21" t="s">
        <v>96</v>
      </c>
      <c r="B199" s="21" t="s">
        <v>776</v>
      </c>
      <c r="C199" s="66">
        <v>1207.3</v>
      </c>
      <c r="D199" s="119">
        <v>198</v>
      </c>
      <c r="E199" s="119"/>
      <c r="F199" s="125" t="str">
        <f>_xlfn.XLOOKUP(A199,Academies!B:B,Academies!C:C,"No")</f>
        <v>No</v>
      </c>
      <c r="G199" s="125"/>
    </row>
    <row r="200" spans="1:7" x14ac:dyDescent="0.3">
      <c r="A200" s="21" t="s">
        <v>126</v>
      </c>
      <c r="B200" s="21" t="s">
        <v>776</v>
      </c>
      <c r="C200" s="66">
        <v>1229.27</v>
      </c>
      <c r="D200" s="119">
        <v>199</v>
      </c>
      <c r="E200" s="119"/>
      <c r="F200" s="125" t="str">
        <f>_xlfn.XLOOKUP(A200,Academies!B:B,Academies!C:C,"No")</f>
        <v>No</v>
      </c>
      <c r="G200" s="125"/>
    </row>
    <row r="201" spans="1:7" x14ac:dyDescent="0.3">
      <c r="A201" s="21" t="s">
        <v>28</v>
      </c>
      <c r="B201" s="21" t="s">
        <v>776</v>
      </c>
      <c r="C201" s="66">
        <v>1237.5</v>
      </c>
      <c r="D201" s="119">
        <v>200</v>
      </c>
      <c r="E201" s="119"/>
      <c r="F201" s="125" t="str">
        <f>_xlfn.XLOOKUP(A201,Academies!B:B,Academies!C:C,"No")</f>
        <v>No</v>
      </c>
      <c r="G201" s="125"/>
    </row>
    <row r="202" spans="1:7" x14ac:dyDescent="0.3">
      <c r="A202" s="21" t="s">
        <v>48</v>
      </c>
      <c r="B202" s="21" t="s">
        <v>776</v>
      </c>
      <c r="C202" s="66">
        <v>1240.22</v>
      </c>
      <c r="D202" s="119">
        <v>201</v>
      </c>
      <c r="E202" s="119"/>
      <c r="F202" s="125" t="str">
        <f>_xlfn.XLOOKUP(A202,Academies!B:B,Academies!C:C,"No")</f>
        <v>No</v>
      </c>
      <c r="G202" s="125"/>
    </row>
    <row r="203" spans="1:7" x14ac:dyDescent="0.3">
      <c r="A203" s="21" t="s">
        <v>118</v>
      </c>
      <c r="B203" s="21" t="s">
        <v>776</v>
      </c>
      <c r="C203" s="66">
        <v>1246.6300000000001</v>
      </c>
      <c r="D203" s="119">
        <v>202</v>
      </c>
      <c r="E203" s="119"/>
      <c r="F203" s="125" t="str">
        <f>_xlfn.XLOOKUP(A203,Academies!B:B,Academies!C:C,"No")</f>
        <v>No</v>
      </c>
      <c r="G203" s="125"/>
    </row>
    <row r="204" spans="1:7" x14ac:dyDescent="0.3">
      <c r="A204" s="21" t="s">
        <v>192</v>
      </c>
      <c r="B204" s="21" t="s">
        <v>776</v>
      </c>
      <c r="C204" s="66">
        <v>1264.97</v>
      </c>
      <c r="D204" s="119">
        <v>203</v>
      </c>
      <c r="E204" s="119"/>
      <c r="F204" s="125" t="str">
        <f>_xlfn.XLOOKUP(A204,Academies!B:B,Academies!C:C,"No")</f>
        <v>No</v>
      </c>
      <c r="G204" s="125"/>
    </row>
    <row r="205" spans="1:7" x14ac:dyDescent="0.3">
      <c r="A205" s="21" t="s">
        <v>319</v>
      </c>
      <c r="B205" s="21" t="s">
        <v>776</v>
      </c>
      <c r="C205" s="66">
        <v>1270.69</v>
      </c>
      <c r="D205" s="119">
        <v>204</v>
      </c>
      <c r="E205" s="119"/>
      <c r="F205" s="125" t="str">
        <f>_xlfn.XLOOKUP(A205,Academies!B:B,Academies!C:C,"No")</f>
        <v>No</v>
      </c>
      <c r="G205" s="125"/>
    </row>
    <row r="206" spans="1:7" x14ac:dyDescent="0.3">
      <c r="A206" s="21" t="s">
        <v>178</v>
      </c>
      <c r="B206" s="21" t="s">
        <v>776</v>
      </c>
      <c r="C206" s="66">
        <v>1307.4000000000001</v>
      </c>
      <c r="D206" s="119">
        <v>205</v>
      </c>
      <c r="E206" s="119"/>
      <c r="F206" s="125" t="str">
        <f>_xlfn.XLOOKUP(A206,Academies!B:B,Academies!C:C,"No")</f>
        <v>No</v>
      </c>
      <c r="G206" s="125"/>
    </row>
    <row r="207" spans="1:7" x14ac:dyDescent="0.3">
      <c r="A207" s="21" t="s">
        <v>492</v>
      </c>
      <c r="B207" s="21" t="s">
        <v>776</v>
      </c>
      <c r="C207" s="66">
        <v>1359.17</v>
      </c>
      <c r="D207" s="119">
        <v>206</v>
      </c>
      <c r="E207" s="119"/>
      <c r="F207" s="125" t="str">
        <f>_xlfn.XLOOKUP(A207,Academies!B:B,Academies!C:C,"No")</f>
        <v>No</v>
      </c>
      <c r="G207" s="125"/>
    </row>
    <row r="208" spans="1:7" x14ac:dyDescent="0.3">
      <c r="A208" s="21" t="s">
        <v>233</v>
      </c>
      <c r="B208" s="21" t="s">
        <v>776</v>
      </c>
      <c r="C208" s="66">
        <v>1390.77</v>
      </c>
      <c r="D208" s="119">
        <v>207</v>
      </c>
      <c r="E208" s="119"/>
      <c r="F208" s="125" t="str">
        <f>_xlfn.XLOOKUP(A208,Academies!B:B,Academies!C:C,"No")</f>
        <v>No</v>
      </c>
      <c r="G208" s="125"/>
    </row>
    <row r="209" spans="1:7" x14ac:dyDescent="0.3">
      <c r="A209" s="21" t="s">
        <v>102</v>
      </c>
      <c r="B209" s="21" t="s">
        <v>776</v>
      </c>
      <c r="C209" s="66">
        <v>1393.96</v>
      </c>
      <c r="D209" s="119">
        <v>208</v>
      </c>
      <c r="E209" s="119"/>
      <c r="F209" s="125" t="str">
        <f>_xlfn.XLOOKUP(A209,Academies!B:B,Academies!C:C,"No")</f>
        <v>No</v>
      </c>
      <c r="G209" s="125"/>
    </row>
    <row r="210" spans="1:7" x14ac:dyDescent="0.3">
      <c r="A210" s="21" t="s">
        <v>427</v>
      </c>
      <c r="B210" s="21" t="s">
        <v>776</v>
      </c>
      <c r="C210" s="66">
        <v>1409.4</v>
      </c>
      <c r="D210" s="119">
        <v>209</v>
      </c>
      <c r="E210" s="119"/>
      <c r="F210" s="125" t="str">
        <f>_xlfn.XLOOKUP(A210,Academies!B:B,Academies!C:C,"No")</f>
        <v>No</v>
      </c>
      <c r="G210" s="125"/>
    </row>
    <row r="211" spans="1:7" x14ac:dyDescent="0.3">
      <c r="A211" s="21" t="s">
        <v>36</v>
      </c>
      <c r="B211" s="21" t="s">
        <v>776</v>
      </c>
      <c r="C211" s="66">
        <v>1433.67</v>
      </c>
      <c r="D211" s="119">
        <v>210</v>
      </c>
      <c r="E211" s="119"/>
      <c r="F211" s="125" t="str">
        <f>_xlfn.XLOOKUP(A211,Academies!B:B,Academies!C:C,"No")</f>
        <v>No</v>
      </c>
      <c r="G211" s="125"/>
    </row>
    <row r="212" spans="1:7" x14ac:dyDescent="0.3">
      <c r="A212" s="21" t="s">
        <v>308</v>
      </c>
      <c r="B212" s="21" t="s">
        <v>776</v>
      </c>
      <c r="C212" s="66">
        <v>1447.76</v>
      </c>
      <c r="D212" s="119">
        <v>211</v>
      </c>
      <c r="E212" s="119"/>
      <c r="F212" s="125" t="str">
        <f>_xlfn.XLOOKUP(A212,Academies!B:B,Academies!C:C,"No")</f>
        <v>No</v>
      </c>
      <c r="G212" s="125"/>
    </row>
    <row r="213" spans="1:7" x14ac:dyDescent="0.3">
      <c r="A213" s="21" t="s">
        <v>282</v>
      </c>
      <c r="B213" s="21" t="s">
        <v>776</v>
      </c>
      <c r="C213" s="66">
        <v>1465.41</v>
      </c>
      <c r="D213" s="119">
        <v>212</v>
      </c>
      <c r="E213" s="119"/>
      <c r="F213" s="125" t="str">
        <f>_xlfn.XLOOKUP(A213,Academies!B:B,Academies!C:C,"No")</f>
        <v>No</v>
      </c>
      <c r="G213" s="125"/>
    </row>
    <row r="214" spans="1:7" x14ac:dyDescent="0.3">
      <c r="A214" s="21" t="s">
        <v>61</v>
      </c>
      <c r="B214" s="21" t="s">
        <v>776</v>
      </c>
      <c r="C214" s="66">
        <v>1497.07</v>
      </c>
      <c r="D214" s="119">
        <v>213</v>
      </c>
      <c r="E214" s="119"/>
      <c r="F214" s="125" t="str">
        <f>_xlfn.XLOOKUP(A214,Academies!B:B,Academies!C:C,"No")</f>
        <v>No</v>
      </c>
      <c r="G214" s="125"/>
    </row>
    <row r="215" spans="1:7" x14ac:dyDescent="0.3">
      <c r="A215" s="21" t="s">
        <v>290</v>
      </c>
      <c r="B215" s="21" t="s">
        <v>776</v>
      </c>
      <c r="C215" s="66">
        <v>1502.16</v>
      </c>
      <c r="D215" s="119">
        <v>214</v>
      </c>
      <c r="E215" s="119"/>
      <c r="F215" s="125" t="str">
        <f>_xlfn.XLOOKUP(A215,Academies!B:B,Academies!C:C,"No")</f>
        <v>No</v>
      </c>
      <c r="G215" s="125"/>
    </row>
    <row r="216" spans="1:7" x14ac:dyDescent="0.3">
      <c r="A216" s="21" t="s">
        <v>231</v>
      </c>
      <c r="B216" s="21" t="s">
        <v>776</v>
      </c>
      <c r="C216" s="66">
        <v>1506.02</v>
      </c>
      <c r="D216" s="119">
        <v>215</v>
      </c>
      <c r="E216" s="119"/>
      <c r="F216" s="125" t="str">
        <f>_xlfn.XLOOKUP(A216,Academies!B:B,Academies!C:C,"No")</f>
        <v>No</v>
      </c>
      <c r="G216" s="125"/>
    </row>
    <row r="217" spans="1:7" x14ac:dyDescent="0.3">
      <c r="A217" s="21" t="s">
        <v>65</v>
      </c>
      <c r="B217" s="21" t="s">
        <v>776</v>
      </c>
      <c r="C217" s="66">
        <v>1507.49</v>
      </c>
      <c r="D217" s="119">
        <v>216</v>
      </c>
      <c r="E217" s="119"/>
      <c r="F217" s="125" t="str">
        <f>_xlfn.XLOOKUP(A217,Academies!B:B,Academies!C:C,"No")</f>
        <v>No</v>
      </c>
      <c r="G217" s="125"/>
    </row>
    <row r="218" spans="1:7" x14ac:dyDescent="0.3">
      <c r="A218" s="21" t="s">
        <v>182</v>
      </c>
      <c r="B218" s="21" t="s">
        <v>776</v>
      </c>
      <c r="C218" s="66">
        <v>1511.23</v>
      </c>
      <c r="D218" s="119">
        <v>217</v>
      </c>
      <c r="E218" s="119"/>
      <c r="F218" s="125" t="str">
        <f>_xlfn.XLOOKUP(A218,Academies!B:B,Academies!C:C,"No")</f>
        <v>No</v>
      </c>
      <c r="G218" s="125"/>
    </row>
    <row r="219" spans="1:7" x14ac:dyDescent="0.3">
      <c r="A219" s="21" t="s">
        <v>315</v>
      </c>
      <c r="B219" s="21" t="s">
        <v>776</v>
      </c>
      <c r="C219" s="66">
        <v>1520.91</v>
      </c>
      <c r="D219" s="119">
        <v>218</v>
      </c>
      <c r="E219" s="119"/>
      <c r="F219" s="125" t="str">
        <f>_xlfn.XLOOKUP(A219,Academies!B:B,Academies!C:C,"No")</f>
        <v>No</v>
      </c>
      <c r="G219" s="125"/>
    </row>
    <row r="220" spans="1:7" x14ac:dyDescent="0.3">
      <c r="A220" s="21" t="s">
        <v>488</v>
      </c>
      <c r="B220" s="21" t="s">
        <v>776</v>
      </c>
      <c r="C220" s="66">
        <v>1526.25</v>
      </c>
      <c r="D220" s="119">
        <v>219</v>
      </c>
      <c r="E220" s="119"/>
      <c r="F220" s="125" t="str">
        <f>_xlfn.XLOOKUP(A220,Academies!B:B,Academies!C:C,"No")</f>
        <v>No</v>
      </c>
      <c r="G220" s="125"/>
    </row>
    <row r="221" spans="1:7" x14ac:dyDescent="0.3">
      <c r="A221" s="21" t="s">
        <v>300</v>
      </c>
      <c r="B221" s="21" t="s">
        <v>776</v>
      </c>
      <c r="C221" s="66">
        <v>1526.84</v>
      </c>
      <c r="D221" s="119">
        <v>220</v>
      </c>
      <c r="E221" s="119"/>
      <c r="F221" s="125" t="str">
        <f>_xlfn.XLOOKUP(A221,Academies!B:B,Academies!C:C,"No")</f>
        <v>No</v>
      </c>
      <c r="G221" s="125"/>
    </row>
    <row r="222" spans="1:7" x14ac:dyDescent="0.3">
      <c r="A222" s="21" t="s">
        <v>353</v>
      </c>
      <c r="B222" s="21" t="s">
        <v>776</v>
      </c>
      <c r="C222" s="66">
        <v>1539.26</v>
      </c>
      <c r="D222" s="119">
        <v>221</v>
      </c>
      <c r="E222" s="119"/>
      <c r="F222" s="125" t="str">
        <f>_xlfn.XLOOKUP(A222,Academies!B:B,Academies!C:C,"No")</f>
        <v>No</v>
      </c>
      <c r="G222" s="125"/>
    </row>
    <row r="223" spans="1:7" x14ac:dyDescent="0.3">
      <c r="A223" s="21" t="s">
        <v>256</v>
      </c>
      <c r="B223" s="21" t="s">
        <v>776</v>
      </c>
      <c r="C223" s="66">
        <v>1542.97</v>
      </c>
      <c r="D223" s="119">
        <v>222</v>
      </c>
      <c r="E223" s="119"/>
      <c r="F223" s="125" t="str">
        <f>_xlfn.XLOOKUP(A223,Academies!B:B,Academies!C:C,"No")</f>
        <v>No</v>
      </c>
      <c r="G223" s="125"/>
    </row>
    <row r="224" spans="1:7" x14ac:dyDescent="0.3">
      <c r="A224" s="21" t="s">
        <v>24</v>
      </c>
      <c r="B224" s="21" t="s">
        <v>776</v>
      </c>
      <c r="C224" s="66">
        <v>1549.55</v>
      </c>
      <c r="D224" s="119">
        <v>223</v>
      </c>
      <c r="E224" s="119"/>
      <c r="F224" s="125" t="str">
        <f>_xlfn.XLOOKUP(A224,Academies!B:B,Academies!C:C,"No")</f>
        <v>No</v>
      </c>
      <c r="G224" s="125"/>
    </row>
    <row r="225" spans="1:7" x14ac:dyDescent="0.3">
      <c r="A225" s="21" t="s">
        <v>227</v>
      </c>
      <c r="B225" s="21" t="s">
        <v>776</v>
      </c>
      <c r="C225" s="66">
        <v>1564.47</v>
      </c>
      <c r="D225" s="119">
        <v>224</v>
      </c>
      <c r="E225" s="119"/>
      <c r="F225" s="125" t="str">
        <f>_xlfn.XLOOKUP(A225,Academies!B:B,Academies!C:C,"No")</f>
        <v>No</v>
      </c>
      <c r="G225" s="125"/>
    </row>
    <row r="226" spans="1:7" x14ac:dyDescent="0.3">
      <c r="A226" s="21" t="s">
        <v>311</v>
      </c>
      <c r="B226" s="21" t="s">
        <v>776</v>
      </c>
      <c r="C226" s="66">
        <v>1623.89</v>
      </c>
      <c r="D226" s="119">
        <v>225</v>
      </c>
      <c r="E226" s="119"/>
      <c r="F226" s="125" t="str">
        <f>_xlfn.XLOOKUP(A226,Academies!B:B,Academies!C:C,"No")</f>
        <v>No</v>
      </c>
      <c r="G226" s="125"/>
    </row>
    <row r="227" spans="1:7" x14ac:dyDescent="0.3">
      <c r="A227" s="21" t="s">
        <v>110</v>
      </c>
      <c r="B227" s="21" t="s">
        <v>776</v>
      </c>
      <c r="C227" s="66">
        <v>1633.74</v>
      </c>
      <c r="D227" s="119">
        <v>226</v>
      </c>
      <c r="E227" s="119"/>
      <c r="F227" s="125" t="str">
        <f>_xlfn.XLOOKUP(A227,Academies!B:B,Academies!C:C,"No")</f>
        <v>No</v>
      </c>
      <c r="G227" s="125"/>
    </row>
    <row r="228" spans="1:7" x14ac:dyDescent="0.3">
      <c r="A228" s="21" t="s">
        <v>156</v>
      </c>
      <c r="B228" s="21" t="s">
        <v>776</v>
      </c>
      <c r="C228" s="66">
        <v>1652.02</v>
      </c>
      <c r="D228" s="119">
        <v>227</v>
      </c>
      <c r="E228" s="119"/>
      <c r="F228" s="125" t="str">
        <f>_xlfn.XLOOKUP(A228,Academies!B:B,Academies!C:C,"No")</f>
        <v>No</v>
      </c>
      <c r="G228" s="125"/>
    </row>
    <row r="229" spans="1:7" x14ac:dyDescent="0.3">
      <c r="A229" s="21" t="s">
        <v>401</v>
      </c>
      <c r="B229" s="21" t="s">
        <v>776</v>
      </c>
      <c r="C229" s="66">
        <v>1687.47</v>
      </c>
      <c r="D229" s="119">
        <v>228</v>
      </c>
      <c r="E229" s="119"/>
      <c r="F229" s="125" t="str">
        <f>_xlfn.XLOOKUP(A229,Academies!B:B,Academies!C:C,"No")</f>
        <v>No</v>
      </c>
      <c r="G229" s="125"/>
    </row>
    <row r="230" spans="1:7" x14ac:dyDescent="0.3">
      <c r="A230" s="21" t="s">
        <v>77</v>
      </c>
      <c r="B230" s="21" t="s">
        <v>776</v>
      </c>
      <c r="C230" s="66">
        <v>1693.26</v>
      </c>
      <c r="D230" s="119">
        <v>229</v>
      </c>
      <c r="E230" s="119"/>
      <c r="F230" s="125" t="str">
        <f>_xlfn.XLOOKUP(A230,Academies!B:B,Academies!C:C,"No")</f>
        <v>No</v>
      </c>
      <c r="G230" s="125"/>
    </row>
    <row r="231" spans="1:7" x14ac:dyDescent="0.3">
      <c r="A231" s="21" t="s">
        <v>442</v>
      </c>
      <c r="B231" s="21" t="s">
        <v>776</v>
      </c>
      <c r="C231" s="66">
        <v>1722.88</v>
      </c>
      <c r="D231" s="119">
        <v>230</v>
      </c>
      <c r="E231" s="119"/>
      <c r="F231" s="125" t="str">
        <f>_xlfn.XLOOKUP(A231,Academies!B:B,Academies!C:C,"No")</f>
        <v>No</v>
      </c>
      <c r="G231" s="125"/>
    </row>
    <row r="232" spans="1:7" x14ac:dyDescent="0.3">
      <c r="A232" s="21" t="s">
        <v>50</v>
      </c>
      <c r="B232" s="21" t="s">
        <v>776</v>
      </c>
      <c r="C232" s="124">
        <v>1067.8699999999999</v>
      </c>
      <c r="D232" s="119">
        <v>231</v>
      </c>
      <c r="E232" s="119"/>
      <c r="F232" s="125" t="str">
        <f>_xlfn.XLOOKUP(A232,Academies!B:B,Academies!C:C,"No")</f>
        <v>No</v>
      </c>
      <c r="G232" s="125"/>
    </row>
    <row r="233" spans="1:7" x14ac:dyDescent="0.3">
      <c r="A233" s="21" t="s">
        <v>71</v>
      </c>
      <c r="B233" s="21" t="s">
        <v>776</v>
      </c>
      <c r="C233" s="66">
        <v>1839.69</v>
      </c>
      <c r="D233" s="119">
        <v>232</v>
      </c>
      <c r="E233" s="119"/>
      <c r="F233" s="125" t="str">
        <f>_xlfn.XLOOKUP(A233,Academies!B:B,Academies!C:C,"No")</f>
        <v>No</v>
      </c>
      <c r="G233" s="125"/>
    </row>
    <row r="234" spans="1:7" x14ac:dyDescent="0.3">
      <c r="A234" s="21" t="s">
        <v>436</v>
      </c>
      <c r="B234" s="21" t="s">
        <v>776</v>
      </c>
      <c r="C234" s="66">
        <v>1885.55</v>
      </c>
      <c r="D234" s="119">
        <v>233</v>
      </c>
      <c r="E234" s="119"/>
      <c r="F234" s="125" t="str">
        <f>_xlfn.XLOOKUP(A234,Academies!B:B,Academies!C:C,"No")</f>
        <v>No</v>
      </c>
      <c r="G234" s="125"/>
    </row>
    <row r="235" spans="1:7" x14ac:dyDescent="0.3">
      <c r="A235" s="21" t="s">
        <v>484</v>
      </c>
      <c r="B235" s="21" t="s">
        <v>776</v>
      </c>
      <c r="C235" s="66">
        <v>1955.3</v>
      </c>
      <c r="D235" s="119">
        <v>234</v>
      </c>
      <c r="E235" s="119"/>
      <c r="F235" s="125" t="str">
        <f>_xlfn.XLOOKUP(A235,Academies!B:B,Academies!C:C,"No")</f>
        <v>No</v>
      </c>
      <c r="G235" s="125"/>
    </row>
    <row r="236" spans="1:7" x14ac:dyDescent="0.3">
      <c r="A236" s="21" t="s">
        <v>26</v>
      </c>
      <c r="B236" s="21" t="s">
        <v>776</v>
      </c>
      <c r="C236" s="66">
        <v>2074.44</v>
      </c>
      <c r="D236" s="119">
        <v>235</v>
      </c>
      <c r="E236" s="119"/>
      <c r="F236" s="125" t="str">
        <f>_xlfn.XLOOKUP(A236,Academies!B:B,Academies!C:C,"No")</f>
        <v>No</v>
      </c>
      <c r="G236" s="125"/>
    </row>
    <row r="237" spans="1:7" x14ac:dyDescent="0.3">
      <c r="A237" s="21" t="s">
        <v>262</v>
      </c>
      <c r="B237" s="21" t="s">
        <v>776</v>
      </c>
      <c r="C237" s="66">
        <v>2084.86</v>
      </c>
      <c r="D237" s="119">
        <v>236</v>
      </c>
      <c r="E237" s="119"/>
      <c r="F237" s="125" t="str">
        <f>_xlfn.XLOOKUP(A237,Academies!B:B,Academies!C:C,"No")</f>
        <v>No</v>
      </c>
      <c r="G237" s="125"/>
    </row>
    <row r="238" spans="1:7" x14ac:dyDescent="0.3">
      <c r="A238" s="21" t="s">
        <v>482</v>
      </c>
      <c r="B238" s="21" t="s">
        <v>776</v>
      </c>
      <c r="C238" s="66">
        <v>2105.59</v>
      </c>
      <c r="D238" s="119">
        <v>237</v>
      </c>
      <c r="E238" s="119"/>
      <c r="F238" s="125" t="str">
        <f>_xlfn.XLOOKUP(A238,Academies!B:B,Academies!C:C,"No")</f>
        <v>No</v>
      </c>
      <c r="G238" s="125"/>
    </row>
    <row r="239" spans="1:7" x14ac:dyDescent="0.3">
      <c r="A239" s="21" t="s">
        <v>254</v>
      </c>
      <c r="B239" s="21" t="s">
        <v>776</v>
      </c>
      <c r="C239" s="66">
        <v>2123.92</v>
      </c>
      <c r="D239" s="119">
        <v>238</v>
      </c>
      <c r="E239" s="119"/>
      <c r="F239" s="125" t="str">
        <f>_xlfn.XLOOKUP(A239,Academies!B:B,Academies!C:C,"No")</f>
        <v>No</v>
      </c>
      <c r="G239" s="125"/>
    </row>
    <row r="240" spans="1:7" x14ac:dyDescent="0.3">
      <c r="A240" s="21" t="s">
        <v>472</v>
      </c>
      <c r="B240" s="21" t="s">
        <v>776</v>
      </c>
      <c r="C240" s="66">
        <v>2553.27</v>
      </c>
      <c r="D240" s="119">
        <v>239</v>
      </c>
      <c r="E240" s="119"/>
      <c r="F240" s="125" t="str">
        <f>_xlfn.XLOOKUP(A240,Academies!B:B,Academies!C:C,"No")</f>
        <v>No</v>
      </c>
      <c r="G240" s="125"/>
    </row>
    <row r="241" spans="1:7" x14ac:dyDescent="0.3">
      <c r="A241" s="21" t="s">
        <v>30</v>
      </c>
      <c r="B241" s="21" t="s">
        <v>776</v>
      </c>
      <c r="C241" s="66">
        <v>2796.9900000000002</v>
      </c>
      <c r="D241" s="119">
        <v>240</v>
      </c>
      <c r="E241" s="119"/>
      <c r="F241" s="125" t="str">
        <f>_xlfn.XLOOKUP(A241,Academies!B:B,Academies!C:C,"No")</f>
        <v>No</v>
      </c>
      <c r="G241" s="125"/>
    </row>
    <row r="242" spans="1:7" x14ac:dyDescent="0.3">
      <c r="C242" s="66"/>
      <c r="D242" s="119">
        <v>241</v>
      </c>
      <c r="E242" s="119"/>
      <c r="G242" s="125"/>
    </row>
    <row r="243" spans="1:7" x14ac:dyDescent="0.3">
      <c r="C243" s="66"/>
      <c r="D243" s="119">
        <v>242</v>
      </c>
      <c r="E243" s="119"/>
      <c r="G243" s="125"/>
    </row>
    <row r="244" spans="1:7" x14ac:dyDescent="0.3">
      <c r="C244" s="66"/>
      <c r="D244" s="119">
        <v>243</v>
      </c>
      <c r="E244" s="119"/>
      <c r="G244" s="125"/>
    </row>
    <row r="245" spans="1:7" x14ac:dyDescent="0.3">
      <c r="C245" s="66"/>
      <c r="D245" s="119">
        <v>244</v>
      </c>
      <c r="E245" s="119"/>
      <c r="G245" s="125"/>
    </row>
    <row r="246" spans="1:7" x14ac:dyDescent="0.3">
      <c r="C246" s="66"/>
      <c r="D246" s="119">
        <v>245</v>
      </c>
      <c r="E246" s="119"/>
      <c r="G246" s="125"/>
    </row>
    <row r="247" spans="1:7" x14ac:dyDescent="0.3">
      <c r="A247" s="21" t="s">
        <v>500</v>
      </c>
      <c r="B247" s="21" t="s">
        <v>777</v>
      </c>
      <c r="C247" s="66">
        <v>6198.39</v>
      </c>
      <c r="D247" s="119">
        <v>246</v>
      </c>
      <c r="E247" s="119"/>
      <c r="F247" s="125" t="str">
        <f>_xlfn.XLOOKUP(A247,Academies!B:B,Academies!C:C,"No")</f>
        <v>No</v>
      </c>
      <c r="G247" s="125"/>
    </row>
    <row r="248" spans="1:7" x14ac:dyDescent="0.3">
      <c r="A248" s="21" t="s">
        <v>498</v>
      </c>
      <c r="B248" s="21" t="s">
        <v>777</v>
      </c>
      <c r="C248" s="66">
        <v>7463.4800000000005</v>
      </c>
      <c r="D248" s="119">
        <v>247</v>
      </c>
      <c r="E248" s="119"/>
      <c r="F248" s="125" t="str">
        <f>_xlfn.XLOOKUP(A248,Academies!B:B,Academies!C:C,"No")</f>
        <v>No</v>
      </c>
      <c r="G248" s="125"/>
    </row>
    <row r="249" spans="1:7" x14ac:dyDescent="0.3">
      <c r="A249" s="21" t="s">
        <v>502</v>
      </c>
      <c r="B249" s="21" t="s">
        <v>777</v>
      </c>
      <c r="C249" s="66">
        <v>7899.12</v>
      </c>
      <c r="D249" s="119">
        <v>248</v>
      </c>
      <c r="E249" s="119"/>
      <c r="F249" s="125" t="str">
        <f>_xlfn.XLOOKUP(A249,Academies!B:B,Academies!C:C,"No")</f>
        <v>No</v>
      </c>
      <c r="G249" s="125"/>
    </row>
    <row r="250" spans="1:7" x14ac:dyDescent="0.3">
      <c r="A250" s="21" t="s">
        <v>496</v>
      </c>
      <c r="B250" s="21" t="s">
        <v>777</v>
      </c>
      <c r="C250" s="66">
        <v>8319.9699999999993</v>
      </c>
      <c r="D250" s="119">
        <v>249</v>
      </c>
      <c r="E250" s="119"/>
      <c r="F250" s="125" t="str">
        <f>_xlfn.XLOOKUP(A250,Academies!B:B,Academies!C:C,"No")</f>
        <v>No</v>
      </c>
      <c r="G250" s="125"/>
    </row>
    <row r="251" spans="1:7" x14ac:dyDescent="0.3">
      <c r="A251" s="21" t="s">
        <v>511</v>
      </c>
      <c r="B251" s="21" t="s">
        <v>777</v>
      </c>
      <c r="C251" s="66">
        <v>12058.27</v>
      </c>
      <c r="D251" s="119">
        <v>250</v>
      </c>
      <c r="E251" s="119"/>
      <c r="F251" s="125" t="str">
        <f>_xlfn.XLOOKUP(A251,Academies!B:B,Academies!C:C,"No")</f>
        <v>No</v>
      </c>
      <c r="G251" s="125"/>
    </row>
    <row r="252" spans="1:7" x14ac:dyDescent="0.3">
      <c r="A252" s="21" t="s">
        <v>506</v>
      </c>
      <c r="B252" s="21" t="s">
        <v>777</v>
      </c>
      <c r="C252" s="66">
        <v>13237.58</v>
      </c>
      <c r="D252" s="119">
        <v>251</v>
      </c>
      <c r="E252" s="119"/>
      <c r="F252" s="125" t="str">
        <f>_xlfn.XLOOKUP(A252,Academies!B:B,Academies!C:C,"No")</f>
        <v>No</v>
      </c>
      <c r="G252" s="125"/>
    </row>
    <row r="253" spans="1:7" x14ac:dyDescent="0.3">
      <c r="A253" s="21" t="s">
        <v>509</v>
      </c>
      <c r="B253" s="21" t="s">
        <v>777</v>
      </c>
      <c r="C253" s="66">
        <v>13667.4</v>
      </c>
      <c r="D253" s="119">
        <v>252</v>
      </c>
      <c r="E253" s="119"/>
      <c r="F253" s="125" t="str">
        <f>_xlfn.XLOOKUP(A253,Academies!B:B,Academies!C:C,"No")</f>
        <v>No</v>
      </c>
      <c r="G253" s="125"/>
    </row>
    <row r="254" spans="1:7" x14ac:dyDescent="0.3">
      <c r="D254" s="119">
        <v>253</v>
      </c>
      <c r="E254" s="119"/>
      <c r="G254" s="125"/>
    </row>
    <row r="255" spans="1:7" x14ac:dyDescent="0.3">
      <c r="D255" s="119">
        <v>254</v>
      </c>
      <c r="E255" s="119"/>
      <c r="G255" s="125"/>
    </row>
    <row r="256" spans="1:7" x14ac:dyDescent="0.3">
      <c r="A256" s="9" t="s">
        <v>1213</v>
      </c>
      <c r="D256" s="119">
        <v>255</v>
      </c>
      <c r="E256" s="119"/>
      <c r="G256" s="125"/>
    </row>
    <row r="257" spans="1:7" x14ac:dyDescent="0.3">
      <c r="A257" s="21" t="s">
        <v>784</v>
      </c>
      <c r="C257" s="66">
        <f>AVERAGE(C2:C45)</f>
        <v>939.11818181818194</v>
      </c>
      <c r="D257" s="119">
        <v>256</v>
      </c>
      <c r="E257" s="119"/>
      <c r="G257" s="125"/>
    </row>
    <row r="258" spans="1:7" x14ac:dyDescent="0.3">
      <c r="A258" s="21" t="s">
        <v>785</v>
      </c>
      <c r="C258" s="66">
        <f>AVERAGE(C52:C81)</f>
        <v>1315.4793333333334</v>
      </c>
      <c r="D258" s="119">
        <v>257</v>
      </c>
      <c r="E258" s="119"/>
      <c r="G258" s="125"/>
    </row>
    <row r="259" spans="1:7" x14ac:dyDescent="0.3">
      <c r="A259" s="21" t="s">
        <v>776</v>
      </c>
      <c r="C259" s="66">
        <f>AVERAGE(C88:C241)</f>
        <v>871.71259740259757</v>
      </c>
      <c r="D259" s="119">
        <v>258</v>
      </c>
      <c r="E259" s="119"/>
      <c r="G259" s="125"/>
    </row>
    <row r="260" spans="1:7" x14ac:dyDescent="0.3">
      <c r="A260" s="21" t="s">
        <v>796</v>
      </c>
      <c r="C260" s="66">
        <f>AVERAGE(C247:C253)</f>
        <v>9834.887142857142</v>
      </c>
      <c r="D260" s="119">
        <v>259</v>
      </c>
      <c r="E260" s="119"/>
      <c r="G260" s="125"/>
    </row>
    <row r="261" spans="1:7" x14ac:dyDescent="0.3">
      <c r="D261" s="119">
        <v>260</v>
      </c>
      <c r="E261" s="119"/>
      <c r="G261" s="125"/>
    </row>
    <row r="262" spans="1:7" x14ac:dyDescent="0.3">
      <c r="D262" s="119">
        <v>261</v>
      </c>
      <c r="E262" s="119"/>
      <c r="G262" s="125"/>
    </row>
    <row r="263" spans="1:7" x14ac:dyDescent="0.3">
      <c r="E263" s="119"/>
    </row>
  </sheetData>
  <autoFilter ref="A1:F279" xr:uid="{00000000-0009-0000-0000-00000A000000}"/>
  <pageMargins left="0.7" right="0.7" top="0.75" bottom="0.75" header="0.3" footer="0.3"/>
  <pageSetup paperSize="9" orientation="portrait" r:id="rId1"/>
  <headerFooter>
    <oddFooter>&amp;C_x000D_&amp;1#&amp;"Calibri"&amp;10&amp;K000000 CONTROLLED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rgb="FFFFC000"/>
  </sheetPr>
  <dimension ref="A1:S330"/>
  <sheetViews>
    <sheetView workbookViewId="0">
      <selection activeCell="D245" sqref="D245"/>
    </sheetView>
  </sheetViews>
  <sheetFormatPr defaultColWidth="9.109375" defaultRowHeight="14.4" x14ac:dyDescent="0.3"/>
  <cols>
    <col min="1" max="2" width="9.109375" style="21"/>
    <col min="3" max="3" width="9.109375" style="21" customWidth="1"/>
    <col min="4" max="4" width="9.109375" style="66"/>
    <col min="5" max="6" width="9.109375" style="21"/>
    <col min="7" max="7" width="18.6640625" style="125" bestFit="1" customWidth="1"/>
    <col min="8" max="11" width="9.109375" style="21"/>
    <col min="12" max="12" width="9.109375" style="119"/>
    <col min="13" max="14" width="9.109375" style="21"/>
    <col min="15" max="15" width="10.6640625" style="21" bestFit="1" customWidth="1"/>
    <col min="16" max="16" width="23.44140625" style="21" bestFit="1" customWidth="1"/>
    <col min="17" max="17" width="9.109375" style="21"/>
    <col min="18" max="18" width="12.88671875" style="21" bestFit="1" customWidth="1"/>
    <col min="19" max="16384" width="9.109375" style="21"/>
  </cols>
  <sheetData>
    <row r="1" spans="1:19" x14ac:dyDescent="0.3">
      <c r="A1" s="9" t="s">
        <v>806</v>
      </c>
      <c r="B1" s="9" t="s">
        <v>1219</v>
      </c>
      <c r="C1" s="9" t="s">
        <v>1220</v>
      </c>
      <c r="D1" s="149" t="s">
        <v>807</v>
      </c>
      <c r="E1" s="9" t="s">
        <v>773</v>
      </c>
      <c r="G1" s="173" t="s">
        <v>1215</v>
      </c>
      <c r="K1" s="150" t="s">
        <v>1206</v>
      </c>
      <c r="P1" s="9"/>
    </row>
    <row r="2" spans="1:19" x14ac:dyDescent="0.3">
      <c r="A2" s="21" t="s">
        <v>237</v>
      </c>
      <c r="B2" s="21" t="s">
        <v>784</v>
      </c>
      <c r="C2" s="65">
        <f t="shared" ref="C2:C46" si="0">_xlfn.XLOOKUP(A2,L:L,M:M)</f>
        <v>0</v>
      </c>
      <c r="D2" s="67">
        <f t="shared" ref="D2:D46" si="1">C2*100</f>
        <v>0</v>
      </c>
      <c r="E2" s="21">
        <v>1</v>
      </c>
      <c r="G2" s="125" t="str">
        <f>_xlfn.XLOOKUP(A2,Academies!B:B,Academies!C:C,"No")</f>
        <v>No</v>
      </c>
      <c r="H2" s="104"/>
      <c r="K2" s="143" t="s">
        <v>1218</v>
      </c>
      <c r="L2" s="143" t="s">
        <v>514</v>
      </c>
      <c r="M2" s="146" t="s">
        <v>1202</v>
      </c>
      <c r="Q2" s="139"/>
      <c r="R2" s="22"/>
    </row>
    <row r="3" spans="1:19" x14ac:dyDescent="0.3">
      <c r="A3" s="21" t="s">
        <v>464</v>
      </c>
      <c r="B3" s="21" t="s">
        <v>784</v>
      </c>
      <c r="C3" s="65">
        <f t="shared" si="0"/>
        <v>3.2258064516128997E-2</v>
      </c>
      <c r="D3" s="67">
        <f t="shared" si="1"/>
        <v>3.2258064516128995</v>
      </c>
      <c r="E3" s="21">
        <v>2</v>
      </c>
      <c r="G3" s="125" t="str">
        <f>_xlfn.XLOOKUP(A3,Academies!B:B,Academies!C:C,"No")</f>
        <v>No</v>
      </c>
      <c r="H3" s="104"/>
      <c r="K3" s="148">
        <v>2000</v>
      </c>
      <c r="L3" s="144" t="s">
        <v>16</v>
      </c>
      <c r="M3" s="147">
        <v>0.48351648351648402</v>
      </c>
      <c r="O3" s="125"/>
      <c r="Q3" s="139"/>
      <c r="S3" s="119"/>
    </row>
    <row r="4" spans="1:19" x14ac:dyDescent="0.3">
      <c r="A4" s="21" t="s">
        <v>73</v>
      </c>
      <c r="B4" s="21" t="s">
        <v>784</v>
      </c>
      <c r="C4" s="65">
        <f t="shared" si="0"/>
        <v>0.05</v>
      </c>
      <c r="D4" s="67">
        <f t="shared" si="1"/>
        <v>5</v>
      </c>
      <c r="E4" s="119">
        <v>3</v>
      </c>
      <c r="G4" s="125" t="str">
        <f>_xlfn.XLOOKUP(A4,Academies!B:B,Academies!C:C,"No")</f>
        <v>No</v>
      </c>
      <c r="H4" s="104"/>
      <c r="K4" s="148">
        <v>2002</v>
      </c>
      <c r="L4" s="144" t="s">
        <v>18</v>
      </c>
      <c r="M4" s="147">
        <v>0.375</v>
      </c>
      <c r="O4" s="125"/>
      <c r="Q4" s="139"/>
      <c r="S4" s="119"/>
    </row>
    <row r="5" spans="1:19" x14ac:dyDescent="0.3">
      <c r="A5" s="21" t="s">
        <v>165</v>
      </c>
      <c r="B5" s="21" t="s">
        <v>784</v>
      </c>
      <c r="C5" s="65">
        <f t="shared" si="0"/>
        <v>8.4415584415584402E-2</v>
      </c>
      <c r="D5" s="67">
        <f t="shared" si="1"/>
        <v>8.4415584415584402</v>
      </c>
      <c r="E5" s="119">
        <v>4</v>
      </c>
      <c r="G5" s="125" t="str">
        <f>_xlfn.XLOOKUP(A5,Academies!B:B,Academies!C:C,"No")</f>
        <v>No</v>
      </c>
      <c r="H5" s="104"/>
      <c r="K5" s="148">
        <v>2003</v>
      </c>
      <c r="L5" s="144" t="s">
        <v>20</v>
      </c>
      <c r="M5" s="147">
        <v>0.41891891891891903</v>
      </c>
      <c r="O5" s="125"/>
      <c r="Q5" s="139"/>
      <c r="S5" s="119"/>
    </row>
    <row r="6" spans="1:19" x14ac:dyDescent="0.3">
      <c r="A6" s="21" t="s">
        <v>94</v>
      </c>
      <c r="B6" s="21" t="s">
        <v>784</v>
      </c>
      <c r="C6" s="65">
        <f t="shared" si="0"/>
        <v>0.10280373831775701</v>
      </c>
      <c r="D6" s="67">
        <f t="shared" si="1"/>
        <v>10.2803738317757</v>
      </c>
      <c r="E6" s="119">
        <v>5</v>
      </c>
      <c r="G6" s="125" t="str">
        <f>_xlfn.XLOOKUP(A6,Academies!B:B,Academies!C:C,"No")</f>
        <v>No</v>
      </c>
      <c r="H6" s="104"/>
      <c r="K6" s="148">
        <v>2006</v>
      </c>
      <c r="L6" s="144" t="s">
        <v>22</v>
      </c>
      <c r="M6" s="147">
        <v>0.35195530726257002</v>
      </c>
      <c r="O6" s="125"/>
    </row>
    <row r="7" spans="1:19" x14ac:dyDescent="0.3">
      <c r="A7" s="21" t="s">
        <v>260</v>
      </c>
      <c r="B7" s="21" t="s">
        <v>784</v>
      </c>
      <c r="C7" s="65">
        <f t="shared" si="0"/>
        <v>0.115853658536585</v>
      </c>
      <c r="D7" s="67">
        <f t="shared" si="1"/>
        <v>11.5853658536585</v>
      </c>
      <c r="E7" s="119">
        <v>6</v>
      </c>
      <c r="G7" s="125" t="str">
        <f>_xlfn.XLOOKUP(A7,Academies!B:B,Academies!C:C,"No")</f>
        <v>No</v>
      </c>
      <c r="H7" s="104"/>
      <c r="K7" s="148">
        <v>2010</v>
      </c>
      <c r="L7" s="144" t="s">
        <v>24</v>
      </c>
      <c r="M7" s="147">
        <v>0.186046511627907</v>
      </c>
      <c r="O7" s="125"/>
    </row>
    <row r="8" spans="1:19" x14ac:dyDescent="0.3">
      <c r="A8" s="21" t="s">
        <v>271</v>
      </c>
      <c r="B8" s="21" t="s">
        <v>784</v>
      </c>
      <c r="C8" s="65">
        <f t="shared" si="0"/>
        <v>0.122448979591837</v>
      </c>
      <c r="D8" s="67">
        <f t="shared" si="1"/>
        <v>12.244897959183699</v>
      </c>
      <c r="E8" s="119">
        <v>7</v>
      </c>
      <c r="G8" s="125" t="str">
        <f>_xlfn.XLOOKUP(A8,Academies!B:B,Academies!C:C,"No")</f>
        <v>No</v>
      </c>
      <c r="H8" s="104"/>
      <c r="K8" s="148">
        <v>2011</v>
      </c>
      <c r="L8" s="144" t="s">
        <v>26</v>
      </c>
      <c r="M8" s="147">
        <v>0.41296928327644999</v>
      </c>
      <c r="O8" s="125"/>
    </row>
    <row r="9" spans="1:19" x14ac:dyDescent="0.3">
      <c r="A9" s="21" t="s">
        <v>367</v>
      </c>
      <c r="B9" s="21" t="s">
        <v>784</v>
      </c>
      <c r="C9" s="65">
        <f t="shared" si="0"/>
        <v>0.19318181818181801</v>
      </c>
      <c r="D9" s="67">
        <f t="shared" si="1"/>
        <v>19.318181818181802</v>
      </c>
      <c r="E9" s="119">
        <v>8</v>
      </c>
      <c r="G9" s="125" t="str">
        <f>_xlfn.XLOOKUP(A9,Academies!B:B,Academies!C:C,"No")</f>
        <v>No</v>
      </c>
      <c r="H9" s="104"/>
      <c r="K9" s="148">
        <v>2012</v>
      </c>
      <c r="L9" s="144" t="s">
        <v>28</v>
      </c>
      <c r="M9" s="147">
        <v>8.8372093023255799E-2</v>
      </c>
      <c r="O9" s="125"/>
    </row>
    <row r="10" spans="1:19" x14ac:dyDescent="0.3">
      <c r="A10" s="21" t="s">
        <v>304</v>
      </c>
      <c r="B10" s="21" t="s">
        <v>784</v>
      </c>
      <c r="C10" s="65">
        <f t="shared" si="0"/>
        <v>0.2</v>
      </c>
      <c r="D10" s="67">
        <f t="shared" si="1"/>
        <v>20</v>
      </c>
      <c r="E10" s="119">
        <v>9</v>
      </c>
      <c r="G10" s="125" t="str">
        <f>_xlfn.XLOOKUP(A10,Academies!B:B,Academies!C:C,"No")</f>
        <v>No</v>
      </c>
      <c r="H10" s="104"/>
      <c r="K10" s="148">
        <v>2013</v>
      </c>
      <c r="L10" s="144" t="s">
        <v>30</v>
      </c>
      <c r="M10" s="147">
        <v>0.24444444444444399</v>
      </c>
      <c r="O10" s="125"/>
    </row>
    <row r="11" spans="1:19" x14ac:dyDescent="0.3">
      <c r="A11" s="21" t="s">
        <v>280</v>
      </c>
      <c r="B11" s="21" t="s">
        <v>784</v>
      </c>
      <c r="C11" s="65">
        <f t="shared" si="0"/>
        <v>0.21052631578947401</v>
      </c>
      <c r="D11" s="67">
        <f t="shared" si="1"/>
        <v>21.052631578947402</v>
      </c>
      <c r="E11" s="119">
        <v>10</v>
      </c>
      <c r="G11" s="125" t="str">
        <f>_xlfn.XLOOKUP(A11,Academies!B:B,Academies!C:C,"No")</f>
        <v>No</v>
      </c>
      <c r="H11" s="104"/>
      <c r="K11" s="148">
        <v>2017</v>
      </c>
      <c r="L11" s="144" t="s">
        <v>32</v>
      </c>
      <c r="M11" s="147">
        <v>0.17592592592592601</v>
      </c>
      <c r="O11" s="125"/>
    </row>
    <row r="12" spans="1:19" x14ac:dyDescent="0.3">
      <c r="A12" s="21" t="s">
        <v>321</v>
      </c>
      <c r="B12" s="21" t="s">
        <v>784</v>
      </c>
      <c r="C12" s="65">
        <f t="shared" si="0"/>
        <v>0.22</v>
      </c>
      <c r="D12" s="67">
        <f t="shared" si="1"/>
        <v>22</v>
      </c>
      <c r="E12" s="119">
        <v>11</v>
      </c>
      <c r="G12" s="125" t="str">
        <f>_xlfn.XLOOKUP(A12,Academies!B:B,Academies!C:C,"No")</f>
        <v>No</v>
      </c>
      <c r="H12" s="104"/>
      <c r="K12" s="148">
        <v>2018</v>
      </c>
      <c r="L12" s="144" t="s">
        <v>34</v>
      </c>
      <c r="M12" s="147">
        <v>9.2783505154639206E-2</v>
      </c>
      <c r="O12" s="125"/>
    </row>
    <row r="13" spans="1:19" x14ac:dyDescent="0.3">
      <c r="A13" s="21" t="s">
        <v>124</v>
      </c>
      <c r="B13" s="21" t="s">
        <v>784</v>
      </c>
      <c r="C13" s="65">
        <f t="shared" si="0"/>
        <v>0.22500000000000001</v>
      </c>
      <c r="D13" s="67">
        <f t="shared" si="1"/>
        <v>22.5</v>
      </c>
      <c r="E13" s="119">
        <v>12</v>
      </c>
      <c r="G13" s="125" t="str">
        <f>_xlfn.XLOOKUP(A13,Academies!B:B,Academies!C:C,"No")</f>
        <v>No</v>
      </c>
      <c r="H13" s="104"/>
      <c r="K13" s="148">
        <v>2019</v>
      </c>
      <c r="L13" s="144" t="s">
        <v>36</v>
      </c>
      <c r="M13" s="147">
        <v>0.45522388059701502</v>
      </c>
      <c r="O13" s="125"/>
    </row>
    <row r="14" spans="1:19" x14ac:dyDescent="0.3">
      <c r="A14" s="21" t="s">
        <v>219</v>
      </c>
      <c r="B14" s="21" t="s">
        <v>784</v>
      </c>
      <c r="C14" s="65">
        <f t="shared" si="0"/>
        <v>0.22916666666666699</v>
      </c>
      <c r="D14" s="67">
        <f t="shared" si="1"/>
        <v>22.9166666666667</v>
      </c>
      <c r="E14" s="119">
        <v>13</v>
      </c>
      <c r="G14" s="125" t="str">
        <f>_xlfn.XLOOKUP(A14,Academies!B:B,Academies!C:C,"No")</f>
        <v>No</v>
      </c>
      <c r="H14" s="104"/>
      <c r="K14" s="148">
        <v>2021</v>
      </c>
      <c r="L14" s="144" t="s">
        <v>38</v>
      </c>
      <c r="M14" s="147">
        <v>0.10606060606060599</v>
      </c>
      <c r="O14" s="125"/>
    </row>
    <row r="15" spans="1:19" x14ac:dyDescent="0.3">
      <c r="A15" s="21" t="s">
        <v>142</v>
      </c>
      <c r="B15" s="21" t="s">
        <v>784</v>
      </c>
      <c r="C15" s="65">
        <f t="shared" si="0"/>
        <v>0.23958333333333301</v>
      </c>
      <c r="D15" s="67">
        <f t="shared" si="1"/>
        <v>23.9583333333333</v>
      </c>
      <c r="E15" s="119">
        <v>14</v>
      </c>
      <c r="G15" s="125" t="str">
        <f>_xlfn.XLOOKUP(A15,Academies!B:B,Academies!C:C,"No")</f>
        <v>No</v>
      </c>
      <c r="H15" s="104"/>
      <c r="K15" s="148">
        <v>2022</v>
      </c>
      <c r="L15" s="144" t="s">
        <v>40</v>
      </c>
      <c r="M15" s="147">
        <v>0.20100502512562801</v>
      </c>
      <c r="O15" s="125"/>
    </row>
    <row r="16" spans="1:19" x14ac:dyDescent="0.3">
      <c r="A16" s="21" t="s">
        <v>328</v>
      </c>
      <c r="B16" s="21" t="s">
        <v>784</v>
      </c>
      <c r="C16" s="65">
        <f t="shared" si="0"/>
        <v>0.24137931034482801</v>
      </c>
      <c r="D16" s="67">
        <f t="shared" si="1"/>
        <v>24.137931034482801</v>
      </c>
      <c r="E16" s="119">
        <v>15</v>
      </c>
      <c r="G16" s="125" t="str">
        <f>_xlfn.XLOOKUP(A16,Academies!B:B,Academies!C:C,"No")</f>
        <v>No</v>
      </c>
      <c r="H16" s="104"/>
      <c r="K16" s="148">
        <v>2041</v>
      </c>
      <c r="L16" s="144" t="s">
        <v>42</v>
      </c>
      <c r="M16" s="147">
        <v>0.36448598130841098</v>
      </c>
      <c r="O16" s="125"/>
    </row>
    <row r="17" spans="1:15" x14ac:dyDescent="0.3">
      <c r="A17" s="21" t="s">
        <v>98</v>
      </c>
      <c r="B17" s="21" t="s">
        <v>784</v>
      </c>
      <c r="C17" s="65">
        <f t="shared" si="0"/>
        <v>0.24418604651162801</v>
      </c>
      <c r="D17" s="67">
        <f t="shared" si="1"/>
        <v>24.418604651162802</v>
      </c>
      <c r="E17" s="119">
        <v>16</v>
      </c>
      <c r="G17" s="125" t="str">
        <f>_xlfn.XLOOKUP(A17,Academies!B:B,Academies!C:C,"No")</f>
        <v>No</v>
      </c>
      <c r="H17" s="104"/>
      <c r="K17" s="148">
        <v>2043</v>
      </c>
      <c r="L17" s="144" t="s">
        <v>44</v>
      </c>
      <c r="M17" s="147">
        <v>0.20408163265306101</v>
      </c>
      <c r="O17" s="125"/>
    </row>
    <row r="18" spans="1:15" x14ac:dyDescent="0.3">
      <c r="A18" s="21" t="s">
        <v>425</v>
      </c>
      <c r="B18" s="21" t="s">
        <v>784</v>
      </c>
      <c r="C18" s="65">
        <f t="shared" si="0"/>
        <v>0.25</v>
      </c>
      <c r="D18" s="67">
        <f t="shared" si="1"/>
        <v>25</v>
      </c>
      <c r="E18" s="119">
        <v>17</v>
      </c>
      <c r="G18" s="125" t="str">
        <f>_xlfn.XLOOKUP(A18,Academies!B:B,Academies!C:C,"No")</f>
        <v>No</v>
      </c>
      <c r="H18" s="104"/>
      <c r="K18" s="148">
        <v>2044</v>
      </c>
      <c r="L18" s="144" t="s">
        <v>46</v>
      </c>
      <c r="M18" s="147">
        <v>0.28000000000000003</v>
      </c>
      <c r="O18" s="125"/>
    </row>
    <row r="19" spans="1:15" x14ac:dyDescent="0.3">
      <c r="A19" s="21" t="s">
        <v>251</v>
      </c>
      <c r="B19" s="21" t="s">
        <v>784</v>
      </c>
      <c r="C19" s="65">
        <f t="shared" si="0"/>
        <v>0.25263157894736799</v>
      </c>
      <c r="D19" s="67">
        <f t="shared" si="1"/>
        <v>25.2631578947368</v>
      </c>
      <c r="E19" s="119">
        <v>18</v>
      </c>
      <c r="G19" s="125" t="str">
        <f>_xlfn.XLOOKUP(A19,Academies!B:B,Academies!C:C,"No")</f>
        <v>No</v>
      </c>
      <c r="H19" s="104"/>
      <c r="K19" s="148">
        <v>2045</v>
      </c>
      <c r="L19" s="144" t="s">
        <v>48</v>
      </c>
      <c r="M19" s="147">
        <v>0.53398058252427205</v>
      </c>
      <c r="O19" s="125"/>
    </row>
    <row r="20" spans="1:15" x14ac:dyDescent="0.3">
      <c r="A20" s="21" t="s">
        <v>258</v>
      </c>
      <c r="B20" s="21" t="s">
        <v>784</v>
      </c>
      <c r="C20" s="65">
        <f t="shared" si="0"/>
        <v>0.26111111111111102</v>
      </c>
      <c r="D20" s="67">
        <f t="shared" si="1"/>
        <v>26.1111111111111</v>
      </c>
      <c r="E20" s="119">
        <v>19</v>
      </c>
      <c r="G20" s="125" t="str">
        <f>_xlfn.XLOOKUP(A20,Academies!B:B,Academies!C:C,"No")</f>
        <v>No</v>
      </c>
      <c r="H20" s="104"/>
      <c r="K20" s="148">
        <v>2046</v>
      </c>
      <c r="L20" s="144" t="s">
        <v>50</v>
      </c>
      <c r="M20" s="147">
        <v>0.39024390243902402</v>
      </c>
      <c r="O20" s="125"/>
    </row>
    <row r="21" spans="1:15" x14ac:dyDescent="0.3">
      <c r="A21" s="21" t="s">
        <v>420</v>
      </c>
      <c r="B21" s="21" t="s">
        <v>784</v>
      </c>
      <c r="C21" s="65">
        <f t="shared" si="0"/>
        <v>0.27419354838709697</v>
      </c>
      <c r="D21" s="67">
        <f t="shared" si="1"/>
        <v>27.419354838709697</v>
      </c>
      <c r="E21" s="119">
        <v>20</v>
      </c>
      <c r="G21" s="125" t="str">
        <f>_xlfn.XLOOKUP(A21,Academies!B:B,Academies!C:C,"No")</f>
        <v>No</v>
      </c>
      <c r="H21" s="104"/>
      <c r="K21" s="148">
        <v>2048</v>
      </c>
      <c r="L21" s="144" t="s">
        <v>52</v>
      </c>
      <c r="M21" s="147">
        <v>0.28795811518324599</v>
      </c>
      <c r="O21" s="125"/>
    </row>
    <row r="22" spans="1:15" x14ac:dyDescent="0.3">
      <c r="A22" s="21" t="s">
        <v>81</v>
      </c>
      <c r="B22" s="21" t="s">
        <v>784</v>
      </c>
      <c r="C22" s="65">
        <f t="shared" si="0"/>
        <v>0.27586206896551702</v>
      </c>
      <c r="D22" s="67">
        <f t="shared" si="1"/>
        <v>27.586206896551701</v>
      </c>
      <c r="E22" s="119">
        <v>21</v>
      </c>
      <c r="G22" s="125" t="str">
        <f>_xlfn.XLOOKUP(A22,Academies!B:B,Academies!C:C,"No")</f>
        <v>No</v>
      </c>
      <c r="H22" s="104"/>
      <c r="K22" s="148">
        <v>2050</v>
      </c>
      <c r="L22" s="144" t="s">
        <v>55</v>
      </c>
      <c r="M22" s="147">
        <v>6.4814814814814797E-2</v>
      </c>
      <c r="O22" s="125"/>
    </row>
    <row r="23" spans="1:15" x14ac:dyDescent="0.3">
      <c r="A23" s="21" t="s">
        <v>152</v>
      </c>
      <c r="B23" s="21" t="s">
        <v>784</v>
      </c>
      <c r="C23" s="65">
        <f t="shared" si="0"/>
        <v>0.28402366863905298</v>
      </c>
      <c r="D23" s="67">
        <f t="shared" si="1"/>
        <v>28.4023668639053</v>
      </c>
      <c r="E23" s="119">
        <v>22</v>
      </c>
      <c r="G23" s="125" t="str">
        <f>_xlfn.XLOOKUP(A23,Academies!B:B,Academies!C:C,"No")</f>
        <v>No</v>
      </c>
      <c r="H23" s="104"/>
      <c r="K23" s="148">
        <v>2051</v>
      </c>
      <c r="L23" s="144" t="s">
        <v>57</v>
      </c>
      <c r="M23" s="147">
        <v>0.11764705882352899</v>
      </c>
      <c r="O23" s="125"/>
    </row>
    <row r="24" spans="1:15" x14ac:dyDescent="0.3">
      <c r="A24" s="21" t="s">
        <v>146</v>
      </c>
      <c r="B24" s="21" t="s">
        <v>784</v>
      </c>
      <c r="C24" s="65">
        <f t="shared" si="0"/>
        <v>0.28787878787878801</v>
      </c>
      <c r="D24" s="67">
        <f t="shared" si="1"/>
        <v>28.7878787878788</v>
      </c>
      <c r="E24" s="119">
        <v>23</v>
      </c>
      <c r="G24" s="125" t="str">
        <f>_xlfn.XLOOKUP(A24,Academies!B:B,Academies!C:C,"No")</f>
        <v>No</v>
      </c>
      <c r="H24" s="104"/>
      <c r="K24" s="148">
        <v>2052</v>
      </c>
      <c r="L24" s="144" t="s">
        <v>59</v>
      </c>
      <c r="M24" s="147">
        <v>0.22</v>
      </c>
      <c r="O24" s="125"/>
    </row>
    <row r="25" spans="1:15" x14ac:dyDescent="0.3">
      <c r="A25" s="21" t="s">
        <v>52</v>
      </c>
      <c r="B25" s="21" t="s">
        <v>784</v>
      </c>
      <c r="C25" s="65">
        <f t="shared" si="0"/>
        <v>0.28795811518324599</v>
      </c>
      <c r="D25" s="67">
        <f t="shared" si="1"/>
        <v>28.795811518324598</v>
      </c>
      <c r="E25" s="119">
        <v>24</v>
      </c>
      <c r="G25" s="125" t="str">
        <f>_xlfn.XLOOKUP(A25,Academies!B:B,Academies!C:C,"No")</f>
        <v>No</v>
      </c>
      <c r="H25" s="104"/>
      <c r="K25" s="148">
        <v>2053</v>
      </c>
      <c r="L25" s="144" t="s">
        <v>61</v>
      </c>
      <c r="M25" s="147">
        <v>0.13138686131386901</v>
      </c>
      <c r="O25" s="125"/>
    </row>
    <row r="26" spans="1:15" x14ac:dyDescent="0.3">
      <c r="A26" s="21" t="s">
        <v>369</v>
      </c>
      <c r="B26" s="21" t="s">
        <v>784</v>
      </c>
      <c r="C26" s="65">
        <f t="shared" si="0"/>
        <v>0.290697674418605</v>
      </c>
      <c r="D26" s="67">
        <f t="shared" si="1"/>
        <v>29.069767441860499</v>
      </c>
      <c r="E26" s="119">
        <v>25</v>
      </c>
      <c r="G26" s="125" t="str">
        <f>_xlfn.XLOOKUP(A26,Academies!B:B,Academies!C:C,"No")</f>
        <v>No</v>
      </c>
      <c r="H26" s="104"/>
      <c r="K26" s="148">
        <v>2057</v>
      </c>
      <c r="L26" s="144" t="s">
        <v>63</v>
      </c>
      <c r="M26" s="147">
        <v>0.36805555555555602</v>
      </c>
      <c r="O26" s="125"/>
    </row>
    <row r="27" spans="1:15" x14ac:dyDescent="0.3">
      <c r="A27" s="21" t="s">
        <v>223</v>
      </c>
      <c r="B27" s="21" t="s">
        <v>784</v>
      </c>
      <c r="C27" s="65">
        <f t="shared" si="0"/>
        <v>0.29411764705882398</v>
      </c>
      <c r="D27" s="67">
        <f t="shared" si="1"/>
        <v>29.411764705882398</v>
      </c>
      <c r="E27" s="119">
        <v>26</v>
      </c>
      <c r="G27" s="125" t="str">
        <f>_xlfn.XLOOKUP(A27,Academies!B:B,Academies!C:C,"No")</f>
        <v>No</v>
      </c>
      <c r="H27" s="104"/>
      <c r="K27" s="148">
        <v>2058</v>
      </c>
      <c r="L27" s="144" t="s">
        <v>65</v>
      </c>
      <c r="M27" s="147">
        <v>0.125</v>
      </c>
      <c r="O27" s="125"/>
    </row>
    <row r="28" spans="1:15" x14ac:dyDescent="0.3">
      <c r="A28" s="21" t="s">
        <v>196</v>
      </c>
      <c r="B28" s="21" t="s">
        <v>784</v>
      </c>
      <c r="C28" s="65">
        <f t="shared" si="0"/>
        <v>0.30246913580246898</v>
      </c>
      <c r="D28" s="67">
        <f t="shared" si="1"/>
        <v>30.246913580246897</v>
      </c>
      <c r="E28" s="119">
        <v>27</v>
      </c>
      <c r="G28" s="125" t="str">
        <f>_xlfn.XLOOKUP(A28,Academies!B:B,Academies!C:C,"No")</f>
        <v>No</v>
      </c>
      <c r="H28" s="104"/>
      <c r="K28" s="148">
        <v>2060</v>
      </c>
      <c r="L28" s="144" t="s">
        <v>67</v>
      </c>
      <c r="M28" s="147">
        <v>0.30044843049327402</v>
      </c>
      <c r="O28" s="125"/>
    </row>
    <row r="29" spans="1:15" x14ac:dyDescent="0.3">
      <c r="A29" s="21" t="s">
        <v>188</v>
      </c>
      <c r="B29" s="21" t="s">
        <v>784</v>
      </c>
      <c r="C29" s="65">
        <f t="shared" si="0"/>
        <v>0.33157894736842097</v>
      </c>
      <c r="D29" s="67">
        <f t="shared" si="1"/>
        <v>33.157894736842096</v>
      </c>
      <c r="E29" s="119">
        <v>28</v>
      </c>
      <c r="G29" s="125" t="str">
        <f>_xlfn.XLOOKUP(A29,Academies!B:B,Academies!C:C,"No")</f>
        <v>No</v>
      </c>
      <c r="H29" s="104"/>
      <c r="K29" s="148">
        <v>2061</v>
      </c>
      <c r="L29" s="144" t="s">
        <v>69</v>
      </c>
      <c r="M29" s="147">
        <v>0.34591194968553501</v>
      </c>
      <c r="O29" s="125"/>
    </row>
    <row r="30" spans="1:15" x14ac:dyDescent="0.3">
      <c r="A30" s="21" t="s">
        <v>286</v>
      </c>
      <c r="B30" s="21" t="s">
        <v>784</v>
      </c>
      <c r="C30" s="65">
        <f t="shared" si="0"/>
        <v>0.33576642335766399</v>
      </c>
      <c r="D30" s="67">
        <f t="shared" si="1"/>
        <v>33.576642335766401</v>
      </c>
      <c r="E30" s="119">
        <v>29</v>
      </c>
      <c r="G30" s="125" t="str">
        <f>_xlfn.XLOOKUP(A30,Academies!B:B,Academies!C:C,"No")</f>
        <v>No</v>
      </c>
      <c r="H30" s="104"/>
      <c r="K30" s="148">
        <v>2062</v>
      </c>
      <c r="L30" s="144" t="s">
        <v>71</v>
      </c>
      <c r="M30" s="147">
        <v>0.23381294964028801</v>
      </c>
      <c r="O30" s="125"/>
    </row>
    <row r="31" spans="1:15" x14ac:dyDescent="0.3">
      <c r="A31" s="21" t="s">
        <v>69</v>
      </c>
      <c r="B31" s="21" t="s">
        <v>784</v>
      </c>
      <c r="C31" s="65">
        <f t="shared" si="0"/>
        <v>0.34591194968553501</v>
      </c>
      <c r="D31" s="67">
        <f t="shared" si="1"/>
        <v>34.591194968553502</v>
      </c>
      <c r="E31" s="119">
        <v>30</v>
      </c>
      <c r="G31" s="125" t="str">
        <f>_xlfn.XLOOKUP(A31,Academies!B:B,Academies!C:C,"No")</f>
        <v>No</v>
      </c>
      <c r="H31" s="104"/>
      <c r="K31" s="148">
        <v>2068</v>
      </c>
      <c r="L31" s="144" t="s">
        <v>73</v>
      </c>
      <c r="M31" s="147">
        <v>0.05</v>
      </c>
      <c r="O31" s="125"/>
    </row>
    <row r="32" spans="1:15" x14ac:dyDescent="0.3">
      <c r="A32" s="21" t="s">
        <v>22</v>
      </c>
      <c r="B32" s="21" t="s">
        <v>784</v>
      </c>
      <c r="C32" s="65">
        <f t="shared" si="0"/>
        <v>0.35195530726257002</v>
      </c>
      <c r="D32" s="67">
        <f t="shared" si="1"/>
        <v>35.195530726257005</v>
      </c>
      <c r="E32" s="119">
        <v>31</v>
      </c>
      <c r="G32" s="125" t="str">
        <f>_xlfn.XLOOKUP(A32,Academies!B:B,Academies!C:C,"No")</f>
        <v>No</v>
      </c>
      <c r="H32" s="104"/>
      <c r="K32" s="148">
        <v>2072</v>
      </c>
      <c r="L32" s="144" t="s">
        <v>75</v>
      </c>
      <c r="M32" s="147">
        <v>0.26851851851851899</v>
      </c>
      <c r="O32" s="125"/>
    </row>
    <row r="33" spans="1:15" x14ac:dyDescent="0.3">
      <c r="A33" s="21" t="s">
        <v>140</v>
      </c>
      <c r="B33" s="21" t="s">
        <v>784</v>
      </c>
      <c r="C33" s="65">
        <f t="shared" si="0"/>
        <v>0.352697095435685</v>
      </c>
      <c r="D33" s="67">
        <f t="shared" si="1"/>
        <v>35.269709543568503</v>
      </c>
      <c r="E33" s="119">
        <v>32</v>
      </c>
      <c r="G33" s="125" t="str">
        <f>_xlfn.XLOOKUP(A33,Academies!B:B,Academies!C:C,"No")</f>
        <v>No</v>
      </c>
      <c r="H33" s="104"/>
      <c r="K33" s="148">
        <v>2076</v>
      </c>
      <c r="L33" s="144" t="s">
        <v>77</v>
      </c>
      <c r="M33" s="147">
        <v>0.40096618357487901</v>
      </c>
      <c r="O33" s="125"/>
    </row>
    <row r="34" spans="1:15" x14ac:dyDescent="0.3">
      <c r="A34" s="21" t="s">
        <v>302</v>
      </c>
      <c r="B34" s="21" t="s">
        <v>784</v>
      </c>
      <c r="C34" s="65">
        <f t="shared" si="0"/>
        <v>0.36290322580645201</v>
      </c>
      <c r="D34" s="67">
        <f t="shared" si="1"/>
        <v>36.290322580645203</v>
      </c>
      <c r="E34" s="119">
        <v>33</v>
      </c>
      <c r="G34" s="125" t="str">
        <f>_xlfn.XLOOKUP(A34,Academies!B:B,Academies!C:C,"No")</f>
        <v>No</v>
      </c>
      <c r="H34" s="104"/>
      <c r="K34" s="148">
        <v>2079</v>
      </c>
      <c r="L34" s="144" t="s">
        <v>79</v>
      </c>
      <c r="M34" s="147">
        <v>0.36982248520710098</v>
      </c>
      <c r="O34" s="125"/>
    </row>
    <row r="35" spans="1:15" x14ac:dyDescent="0.3">
      <c r="A35" s="21" t="s">
        <v>63</v>
      </c>
      <c r="B35" s="21" t="s">
        <v>784</v>
      </c>
      <c r="C35" s="65">
        <f t="shared" si="0"/>
        <v>0.36805555555555602</v>
      </c>
      <c r="D35" s="67">
        <f t="shared" si="1"/>
        <v>36.8055555555556</v>
      </c>
      <c r="E35" s="119">
        <v>34</v>
      </c>
      <c r="G35" s="125" t="str">
        <f>_xlfn.XLOOKUP(A35,Academies!B:B,Academies!C:C,"No")</f>
        <v>No</v>
      </c>
      <c r="H35" s="104"/>
      <c r="K35" s="148">
        <v>2080</v>
      </c>
      <c r="L35" s="144" t="s">
        <v>81</v>
      </c>
      <c r="M35" s="147">
        <v>0.27586206896551702</v>
      </c>
      <c r="O35" s="125"/>
    </row>
    <row r="36" spans="1:15" x14ac:dyDescent="0.3">
      <c r="A36" s="21" t="s">
        <v>18</v>
      </c>
      <c r="B36" s="21" t="s">
        <v>784</v>
      </c>
      <c r="C36" s="65">
        <f t="shared" si="0"/>
        <v>0.375</v>
      </c>
      <c r="D36" s="67">
        <f t="shared" si="1"/>
        <v>37.5</v>
      </c>
      <c r="E36" s="119">
        <v>35</v>
      </c>
      <c r="G36" s="125" t="str">
        <f>_xlfn.XLOOKUP(A36,Academies!B:B,Academies!C:C,"No")</f>
        <v>No</v>
      </c>
      <c r="H36" s="104"/>
      <c r="K36" s="148">
        <v>2082</v>
      </c>
      <c r="L36" s="144" t="s">
        <v>83</v>
      </c>
      <c r="M36" s="147">
        <v>0.265060240963855</v>
      </c>
      <c r="O36" s="125"/>
    </row>
    <row r="37" spans="1:15" x14ac:dyDescent="0.3">
      <c r="A37" s="21" t="s">
        <v>213</v>
      </c>
      <c r="B37" s="21" t="s">
        <v>784</v>
      </c>
      <c r="C37" s="65">
        <f t="shared" si="0"/>
        <v>0.38068181818181801</v>
      </c>
      <c r="D37" s="67">
        <f t="shared" si="1"/>
        <v>38.068181818181799</v>
      </c>
      <c r="E37" s="119">
        <v>36</v>
      </c>
      <c r="G37" s="125" t="str">
        <f>_xlfn.XLOOKUP(A37,Academies!B:B,Academies!C:C,"No")</f>
        <v>No</v>
      </c>
      <c r="H37" s="104"/>
      <c r="K37" s="148">
        <v>2083</v>
      </c>
      <c r="L37" s="144" t="s">
        <v>85</v>
      </c>
      <c r="M37" s="147">
        <v>0.08</v>
      </c>
      <c r="O37" s="125"/>
    </row>
    <row r="38" spans="1:15" x14ac:dyDescent="0.3">
      <c r="A38" s="21" t="s">
        <v>288</v>
      </c>
      <c r="B38" s="21" t="s">
        <v>784</v>
      </c>
      <c r="C38" s="65">
        <f t="shared" si="0"/>
        <v>0.42647058823529399</v>
      </c>
      <c r="D38" s="67">
        <f t="shared" si="1"/>
        <v>42.647058823529399</v>
      </c>
      <c r="E38" s="119">
        <v>37</v>
      </c>
      <c r="G38" s="125" t="str">
        <f>_xlfn.XLOOKUP(A38,Academies!B:B,Academies!C:C,"No")</f>
        <v>No</v>
      </c>
      <c r="H38" s="104"/>
      <c r="K38" s="148">
        <v>2084</v>
      </c>
      <c r="L38" s="144" t="s">
        <v>87</v>
      </c>
      <c r="M38" s="147">
        <v>6.9230769230769207E-2</v>
      </c>
      <c r="O38" s="125"/>
    </row>
    <row r="39" spans="1:15" x14ac:dyDescent="0.3">
      <c r="A39" s="21" t="s">
        <v>345</v>
      </c>
      <c r="B39" s="21" t="s">
        <v>784</v>
      </c>
      <c r="C39" s="65">
        <f t="shared" si="0"/>
        <v>0.43850267379679098</v>
      </c>
      <c r="D39" s="67">
        <f t="shared" si="1"/>
        <v>43.850267379679096</v>
      </c>
      <c r="E39" s="119">
        <v>38</v>
      </c>
      <c r="G39" s="125" t="str">
        <f>_xlfn.XLOOKUP(A39,Academies!B:B,Academies!C:C,"No")</f>
        <v>No</v>
      </c>
      <c r="H39" s="104"/>
      <c r="K39" s="148">
        <v>2085</v>
      </c>
      <c r="L39" s="144" t="s">
        <v>89</v>
      </c>
      <c r="M39" s="147">
        <v>7.8947368421052599E-2</v>
      </c>
      <c r="O39" s="125"/>
    </row>
    <row r="40" spans="1:15" x14ac:dyDescent="0.3">
      <c r="A40" s="21" t="s">
        <v>278</v>
      </c>
      <c r="B40" s="21" t="s">
        <v>784</v>
      </c>
      <c r="C40" s="65">
        <f t="shared" si="0"/>
        <v>0.480769230769231</v>
      </c>
      <c r="D40" s="67">
        <f t="shared" si="1"/>
        <v>48.076923076923102</v>
      </c>
      <c r="E40" s="119">
        <v>39</v>
      </c>
      <c r="G40" s="125" t="str">
        <f>_xlfn.XLOOKUP(A40,Academies!B:B,Academies!C:C,"No")</f>
        <v>No</v>
      </c>
      <c r="H40" s="104"/>
      <c r="K40" s="148">
        <v>2089</v>
      </c>
      <c r="L40" s="144" t="s">
        <v>92</v>
      </c>
      <c r="M40" s="147">
        <v>0.18805970149253701</v>
      </c>
      <c r="O40" s="125"/>
    </row>
    <row r="41" spans="1:15" x14ac:dyDescent="0.3">
      <c r="A41" s="21" t="s">
        <v>186</v>
      </c>
      <c r="B41" s="21" t="s">
        <v>784</v>
      </c>
      <c r="C41" s="65">
        <f t="shared" si="0"/>
        <v>0.51190476190476197</v>
      </c>
      <c r="D41" s="67">
        <f t="shared" si="1"/>
        <v>51.190476190476197</v>
      </c>
      <c r="E41" s="119">
        <v>40</v>
      </c>
      <c r="G41" s="125" t="str">
        <f>_xlfn.XLOOKUP(A41,Academies!B:B,Academies!C:C,"No")</f>
        <v>No</v>
      </c>
      <c r="H41" s="104"/>
      <c r="K41" s="148">
        <v>2091</v>
      </c>
      <c r="L41" s="144" t="s">
        <v>94</v>
      </c>
      <c r="M41" s="147">
        <v>0.10280373831775701</v>
      </c>
      <c r="O41" s="125"/>
    </row>
    <row r="42" spans="1:15" x14ac:dyDescent="0.3">
      <c r="A42" s="21" t="s">
        <v>245</v>
      </c>
      <c r="B42" s="21" t="s">
        <v>784</v>
      </c>
      <c r="C42" s="65">
        <f t="shared" si="0"/>
        <v>0.52898550724637705</v>
      </c>
      <c r="D42" s="67">
        <f t="shared" si="1"/>
        <v>52.898550724637708</v>
      </c>
      <c r="E42" s="119">
        <v>41</v>
      </c>
      <c r="G42" s="125" t="str">
        <f>_xlfn.XLOOKUP(A42,Academies!B:B,Academies!C:C,"No")</f>
        <v>No</v>
      </c>
      <c r="H42" s="104"/>
      <c r="K42" s="148">
        <v>2092</v>
      </c>
      <c r="L42" s="144" t="s">
        <v>96</v>
      </c>
      <c r="M42" s="147">
        <v>7.6555023923445001E-2</v>
      </c>
      <c r="O42" s="125"/>
    </row>
    <row r="43" spans="1:15" x14ac:dyDescent="0.3">
      <c r="A43" s="21" t="s">
        <v>294</v>
      </c>
      <c r="B43" s="21" t="s">
        <v>784</v>
      </c>
      <c r="C43" s="65">
        <f t="shared" si="0"/>
        <v>0.52985074626865702</v>
      </c>
      <c r="D43" s="67">
        <f t="shared" si="1"/>
        <v>52.985074626865703</v>
      </c>
      <c r="E43" s="119">
        <v>42</v>
      </c>
      <c r="G43" s="125" t="str">
        <f>_xlfn.XLOOKUP(A43,Academies!B:B,Academies!C:C,"No")</f>
        <v>No</v>
      </c>
      <c r="H43" s="104"/>
      <c r="K43" s="148">
        <v>2095</v>
      </c>
      <c r="L43" s="144" t="s">
        <v>98</v>
      </c>
      <c r="M43" s="147">
        <v>0.24418604651162801</v>
      </c>
      <c r="O43" s="125"/>
    </row>
    <row r="44" spans="1:15" x14ac:dyDescent="0.3">
      <c r="A44" s="21" t="s">
        <v>204</v>
      </c>
      <c r="B44" s="21" t="s">
        <v>784</v>
      </c>
      <c r="C44" s="65">
        <f t="shared" si="0"/>
        <v>0.55000000000000004</v>
      </c>
      <c r="D44" s="67">
        <f t="shared" si="1"/>
        <v>55.000000000000007</v>
      </c>
      <c r="E44" s="119">
        <v>43</v>
      </c>
      <c r="G44" s="125" t="str">
        <f>_xlfn.XLOOKUP(A44,Academies!B:B,Academies!C:C,"No")</f>
        <v>No</v>
      </c>
      <c r="H44" s="104"/>
      <c r="K44" s="148">
        <v>2097</v>
      </c>
      <c r="L44" s="144" t="s">
        <v>100</v>
      </c>
      <c r="M44" s="147">
        <v>0.17142857142857101</v>
      </c>
      <c r="O44" s="125"/>
    </row>
    <row r="45" spans="1:15" x14ac:dyDescent="0.3">
      <c r="A45" s="21" t="s">
        <v>264</v>
      </c>
      <c r="B45" s="21" t="s">
        <v>784</v>
      </c>
      <c r="C45" s="65">
        <f t="shared" si="0"/>
        <v>0.67441860465116299</v>
      </c>
      <c r="D45" s="67">
        <f t="shared" si="1"/>
        <v>67.441860465116292</v>
      </c>
      <c r="E45" s="119">
        <v>44</v>
      </c>
      <c r="G45" s="125" t="str">
        <f>_xlfn.XLOOKUP(A45,Academies!B:B,Academies!C:C,"No")</f>
        <v>No</v>
      </c>
      <c r="H45" s="104"/>
      <c r="K45" s="148">
        <v>2101</v>
      </c>
      <c r="L45" s="144" t="s">
        <v>102</v>
      </c>
      <c r="M45" s="147">
        <v>0.27058823529411802</v>
      </c>
      <c r="O45" s="125"/>
    </row>
    <row r="46" spans="1:15" x14ac:dyDescent="0.3">
      <c r="A46" s="21" t="s">
        <v>134</v>
      </c>
      <c r="B46" s="21" t="s">
        <v>784</v>
      </c>
      <c r="C46" s="65">
        <f t="shared" si="0"/>
        <v>0.71823204419889497</v>
      </c>
      <c r="D46" s="67">
        <f t="shared" si="1"/>
        <v>71.823204419889493</v>
      </c>
      <c r="E46" s="119">
        <v>45</v>
      </c>
      <c r="G46" s="125" t="str">
        <f>_xlfn.XLOOKUP(A46,Academies!B:B,Academies!C:C,"No")</f>
        <v>No</v>
      </c>
      <c r="H46" s="104"/>
      <c r="K46" s="148">
        <v>2102</v>
      </c>
      <c r="L46" s="144" t="s">
        <v>104</v>
      </c>
      <c r="M46" s="147">
        <v>0.14619883040935699</v>
      </c>
      <c r="O46" s="125"/>
    </row>
    <row r="47" spans="1:15" x14ac:dyDescent="0.3">
      <c r="C47" s="65"/>
      <c r="D47" s="67"/>
      <c r="E47" s="119">
        <v>46</v>
      </c>
      <c r="H47" s="104"/>
      <c r="K47" s="148">
        <v>2103</v>
      </c>
      <c r="L47" s="144" t="s">
        <v>106</v>
      </c>
      <c r="M47" s="147">
        <v>0.25</v>
      </c>
      <c r="O47" s="125"/>
    </row>
    <row r="48" spans="1:15" x14ac:dyDescent="0.3">
      <c r="C48" s="65"/>
      <c r="D48" s="67"/>
      <c r="E48" s="119">
        <v>47</v>
      </c>
      <c r="H48" s="104"/>
      <c r="K48" s="148">
        <v>2104</v>
      </c>
      <c r="L48" s="144" t="s">
        <v>108</v>
      </c>
      <c r="M48" s="147">
        <v>0.52631578947368396</v>
      </c>
      <c r="O48" s="125"/>
    </row>
    <row r="49" spans="1:15" x14ac:dyDescent="0.3">
      <c r="C49" s="65"/>
      <c r="D49" s="67"/>
      <c r="E49" s="119">
        <v>48</v>
      </c>
      <c r="H49" s="104"/>
      <c r="K49" s="148">
        <v>2105</v>
      </c>
      <c r="L49" s="144" t="s">
        <v>110</v>
      </c>
      <c r="M49" s="147">
        <v>0.12738853503184699</v>
      </c>
      <c r="O49" s="125"/>
    </row>
    <row r="50" spans="1:15" x14ac:dyDescent="0.3">
      <c r="C50" s="65"/>
      <c r="D50" s="67"/>
      <c r="E50" s="119">
        <v>49</v>
      </c>
      <c r="H50" s="104"/>
      <c r="K50" s="148">
        <v>2106</v>
      </c>
      <c r="L50" s="144" t="s">
        <v>112</v>
      </c>
      <c r="M50" s="147">
        <v>0.15094339622641501</v>
      </c>
      <c r="O50" s="125"/>
    </row>
    <row r="51" spans="1:15" x14ac:dyDescent="0.3">
      <c r="C51" s="65"/>
      <c r="D51" s="67"/>
      <c r="E51" s="119">
        <v>50</v>
      </c>
      <c r="H51" s="104"/>
      <c r="K51" s="148">
        <v>2107</v>
      </c>
      <c r="L51" s="144" t="s">
        <v>114</v>
      </c>
      <c r="M51" s="147">
        <v>8.0952380952380998E-2</v>
      </c>
      <c r="O51" s="125"/>
    </row>
    <row r="52" spans="1:15" x14ac:dyDescent="0.3">
      <c r="A52" s="21" t="s">
        <v>275</v>
      </c>
      <c r="B52" s="21" t="s">
        <v>785</v>
      </c>
      <c r="C52" s="65">
        <f t="shared" ref="C52:C81" si="2">_xlfn.XLOOKUP(A52,L:L,M:M)</f>
        <v>0.15384615384615399</v>
      </c>
      <c r="D52" s="67">
        <f t="shared" ref="D52:D81" si="3">C52*100</f>
        <v>15.384615384615399</v>
      </c>
      <c r="E52" s="119">
        <v>51</v>
      </c>
      <c r="G52" s="125" t="str">
        <f>_xlfn.XLOOKUP(A52,Academies!B:B,Academies!C:C,"No")</f>
        <v>No</v>
      </c>
      <c r="H52" s="104"/>
      <c r="K52" s="148">
        <v>2109</v>
      </c>
      <c r="L52" s="144" t="s">
        <v>116</v>
      </c>
      <c r="M52" s="147">
        <v>0.15384615384615399</v>
      </c>
      <c r="O52" s="125"/>
    </row>
    <row r="53" spans="1:15" x14ac:dyDescent="0.3">
      <c r="A53" s="21" t="s">
        <v>163</v>
      </c>
      <c r="B53" s="21" t="s">
        <v>785</v>
      </c>
      <c r="C53" s="65">
        <f t="shared" si="2"/>
        <v>0.17460317460317501</v>
      </c>
      <c r="D53" s="67">
        <f t="shared" si="3"/>
        <v>17.460317460317501</v>
      </c>
      <c r="E53" s="119">
        <v>52</v>
      </c>
      <c r="G53" s="125" t="str">
        <f>_xlfn.XLOOKUP(A53,Academies!B:B,Academies!C:C,"No")</f>
        <v>No</v>
      </c>
      <c r="H53" s="104"/>
      <c r="K53" s="148">
        <v>2113</v>
      </c>
      <c r="L53" s="144" t="s">
        <v>118</v>
      </c>
      <c r="M53" s="147">
        <v>0.44954128440367003</v>
      </c>
      <c r="O53" s="125"/>
    </row>
    <row r="54" spans="1:15" x14ac:dyDescent="0.3">
      <c r="A54" s="21" t="s">
        <v>92</v>
      </c>
      <c r="B54" s="21" t="s">
        <v>785</v>
      </c>
      <c r="C54" s="65">
        <f t="shared" si="2"/>
        <v>0.18805970149253701</v>
      </c>
      <c r="D54" s="67">
        <f t="shared" si="3"/>
        <v>18.805970149253699</v>
      </c>
      <c r="E54" s="119">
        <v>53</v>
      </c>
      <c r="G54" s="125" t="str">
        <f>_xlfn.XLOOKUP(A54,Academies!B:B,Academies!C:C,"No")</f>
        <v>No</v>
      </c>
      <c r="H54" s="104"/>
      <c r="K54" s="148">
        <v>2115</v>
      </c>
      <c r="L54" s="144" t="s">
        <v>120</v>
      </c>
      <c r="M54" s="147">
        <v>0.17460317460317501</v>
      </c>
      <c r="O54" s="125"/>
    </row>
    <row r="55" spans="1:15" x14ac:dyDescent="0.3">
      <c r="A55" s="21" t="s">
        <v>217</v>
      </c>
      <c r="B55" s="21" t="s">
        <v>785</v>
      </c>
      <c r="C55" s="65">
        <f t="shared" si="2"/>
        <v>0.23033707865168501</v>
      </c>
      <c r="D55" s="67">
        <f t="shared" si="3"/>
        <v>23.033707865168502</v>
      </c>
      <c r="E55" s="119">
        <v>54</v>
      </c>
      <c r="G55" s="125" t="str">
        <f>_xlfn.XLOOKUP(A55,Academies!B:B,Academies!C:C,"No")</f>
        <v>No</v>
      </c>
      <c r="H55" s="104"/>
      <c r="K55" s="148">
        <v>2124</v>
      </c>
      <c r="L55" s="144" t="s">
        <v>122</v>
      </c>
      <c r="M55" s="147">
        <v>0.39175257731958801</v>
      </c>
      <c r="O55" s="125"/>
    </row>
    <row r="56" spans="1:15" x14ac:dyDescent="0.3">
      <c r="A56" s="21" t="s">
        <v>284</v>
      </c>
      <c r="B56" s="21" t="s">
        <v>785</v>
      </c>
      <c r="C56" s="65">
        <f t="shared" si="2"/>
        <v>0.23868312757201601</v>
      </c>
      <c r="D56" s="67">
        <f t="shared" si="3"/>
        <v>23.868312757201601</v>
      </c>
      <c r="E56" s="119">
        <v>55</v>
      </c>
      <c r="G56" s="125" t="str">
        <f>_xlfn.XLOOKUP(A56,Academies!B:B,Academies!C:C,"No")</f>
        <v>No</v>
      </c>
      <c r="H56" s="104"/>
      <c r="K56" s="148">
        <v>2125</v>
      </c>
      <c r="L56" s="144" t="s">
        <v>124</v>
      </c>
      <c r="M56" s="147">
        <v>0.22500000000000001</v>
      </c>
      <c r="O56" s="125"/>
    </row>
    <row r="57" spans="1:15" x14ac:dyDescent="0.3">
      <c r="A57" s="21" t="s">
        <v>249</v>
      </c>
      <c r="B57" s="21" t="s">
        <v>785</v>
      </c>
      <c r="C57" s="65">
        <f t="shared" si="2"/>
        <v>0.25806451612903197</v>
      </c>
      <c r="D57" s="67">
        <f t="shared" si="3"/>
        <v>25.806451612903196</v>
      </c>
      <c r="E57" s="119">
        <v>56</v>
      </c>
      <c r="G57" s="125" t="str">
        <f>_xlfn.XLOOKUP(A57,Academies!B:B,Academies!C:C,"No")</f>
        <v>No</v>
      </c>
      <c r="H57" s="104"/>
      <c r="K57" s="148">
        <v>2126</v>
      </c>
      <c r="L57" s="144" t="s">
        <v>126</v>
      </c>
      <c r="M57" s="147">
        <v>0.35680751173708902</v>
      </c>
      <c r="O57" s="125"/>
    </row>
    <row r="58" spans="1:15" x14ac:dyDescent="0.3">
      <c r="A58" s="21" t="s">
        <v>83</v>
      </c>
      <c r="B58" s="21" t="s">
        <v>785</v>
      </c>
      <c r="C58" s="65">
        <f t="shared" si="2"/>
        <v>0.265060240963855</v>
      </c>
      <c r="D58" s="67">
        <f t="shared" si="3"/>
        <v>26.506024096385499</v>
      </c>
      <c r="E58" s="119">
        <v>57</v>
      </c>
      <c r="G58" s="125" t="str">
        <f>_xlfn.XLOOKUP(A58,Academies!B:B,Academies!C:C,"No")</f>
        <v>No</v>
      </c>
      <c r="H58" s="104"/>
      <c r="K58" s="148">
        <v>2131</v>
      </c>
      <c r="L58" s="144" t="s">
        <v>128</v>
      </c>
      <c r="M58" s="147">
        <v>0.1</v>
      </c>
      <c r="O58" s="125"/>
    </row>
    <row r="59" spans="1:15" x14ac:dyDescent="0.3">
      <c r="A59" s="21" t="s">
        <v>235</v>
      </c>
      <c r="B59" s="21" t="s">
        <v>785</v>
      </c>
      <c r="C59" s="65">
        <f t="shared" si="2"/>
        <v>0.27551020408163301</v>
      </c>
      <c r="D59" s="67">
        <f t="shared" si="3"/>
        <v>27.5510204081633</v>
      </c>
      <c r="E59" s="119">
        <v>58</v>
      </c>
      <c r="G59" s="125" t="str">
        <f>_xlfn.XLOOKUP(A59,Academies!B:B,Academies!C:C,"No")</f>
        <v>No</v>
      </c>
      <c r="H59" s="104"/>
      <c r="K59" s="148">
        <v>2132</v>
      </c>
      <c r="L59" s="144" t="s">
        <v>130</v>
      </c>
      <c r="M59" s="147">
        <v>0.109090909090909</v>
      </c>
      <c r="O59" s="125"/>
    </row>
    <row r="60" spans="1:15" x14ac:dyDescent="0.3">
      <c r="A60" s="21" t="s">
        <v>67</v>
      </c>
      <c r="B60" s="21" t="s">
        <v>785</v>
      </c>
      <c r="C60" s="65">
        <f t="shared" si="2"/>
        <v>0.30044843049327402</v>
      </c>
      <c r="D60" s="67">
        <f t="shared" si="3"/>
        <v>30.044843049327401</v>
      </c>
      <c r="E60" s="119">
        <v>59</v>
      </c>
      <c r="G60" s="125" t="str">
        <f>_xlfn.XLOOKUP(A60,Academies!B:B,Academies!C:C,"No")</f>
        <v>No</v>
      </c>
      <c r="H60" s="104"/>
      <c r="K60" s="148">
        <v>2138</v>
      </c>
      <c r="L60" s="144" t="s">
        <v>132</v>
      </c>
      <c r="M60" s="147">
        <v>0.68211920529801295</v>
      </c>
      <c r="O60" s="125"/>
    </row>
    <row r="61" spans="1:15" x14ac:dyDescent="0.3">
      <c r="A61" s="21" t="s">
        <v>371</v>
      </c>
      <c r="B61" s="21" t="s">
        <v>785</v>
      </c>
      <c r="C61" s="65">
        <f t="shared" si="2"/>
        <v>0.32642487046632102</v>
      </c>
      <c r="D61" s="67">
        <f t="shared" si="3"/>
        <v>32.642487046632098</v>
      </c>
      <c r="E61" s="119">
        <v>60</v>
      </c>
      <c r="G61" s="125" t="str">
        <f>_xlfn.XLOOKUP(A61,Academies!B:B,Academies!C:C,"No")</f>
        <v>No</v>
      </c>
      <c r="H61" s="104"/>
      <c r="K61" s="148">
        <v>2139</v>
      </c>
      <c r="L61" s="144" t="s">
        <v>134</v>
      </c>
      <c r="M61" s="147">
        <v>0.71823204419889497</v>
      </c>
      <c r="O61" s="125"/>
    </row>
    <row r="62" spans="1:15" x14ac:dyDescent="0.3">
      <c r="A62" s="21" t="s">
        <v>136</v>
      </c>
      <c r="B62" s="21" t="s">
        <v>785</v>
      </c>
      <c r="C62" s="65">
        <f t="shared" si="2"/>
        <v>0.330188679245283</v>
      </c>
      <c r="D62" s="67">
        <f t="shared" si="3"/>
        <v>33.018867924528301</v>
      </c>
      <c r="E62" s="119">
        <v>61</v>
      </c>
      <c r="G62" s="125" t="str">
        <f>_xlfn.XLOOKUP(A62,Academies!B:B,Academies!C:C,"No")</f>
        <v>No</v>
      </c>
      <c r="H62" s="104"/>
      <c r="K62" s="148">
        <v>2141</v>
      </c>
      <c r="L62" s="144" t="s">
        <v>136</v>
      </c>
      <c r="M62" s="147">
        <v>0.330188679245283</v>
      </c>
      <c r="O62" s="125"/>
    </row>
    <row r="63" spans="1:15" x14ac:dyDescent="0.3">
      <c r="A63" s="21" t="s">
        <v>292</v>
      </c>
      <c r="B63" s="21" t="s">
        <v>785</v>
      </c>
      <c r="C63" s="65">
        <f t="shared" si="2"/>
        <v>0.33093525179856098</v>
      </c>
      <c r="D63" s="67">
        <f t="shared" si="3"/>
        <v>33.093525179856101</v>
      </c>
      <c r="E63" s="119">
        <v>62</v>
      </c>
      <c r="G63" s="125" t="str">
        <f>_xlfn.XLOOKUP(A63,Academies!B:B,Academies!C:C,"No")</f>
        <v>No</v>
      </c>
      <c r="H63" s="104"/>
      <c r="K63" s="148">
        <v>2142</v>
      </c>
      <c r="L63" s="144" t="s">
        <v>138</v>
      </c>
      <c r="M63" s="147">
        <v>0.33632286995515698</v>
      </c>
      <c r="O63" s="125"/>
    </row>
    <row r="64" spans="1:15" x14ac:dyDescent="0.3">
      <c r="A64" s="21" t="s">
        <v>138</v>
      </c>
      <c r="B64" s="21" t="s">
        <v>785</v>
      </c>
      <c r="C64" s="65">
        <f t="shared" si="2"/>
        <v>0.33632286995515698</v>
      </c>
      <c r="D64" s="67">
        <f t="shared" si="3"/>
        <v>33.632286995515699</v>
      </c>
      <c r="E64" s="119">
        <v>63</v>
      </c>
      <c r="G64" s="125" t="str">
        <f>_xlfn.XLOOKUP(A64,Academies!B:B,Academies!C:C,"No")</f>
        <v>No</v>
      </c>
      <c r="H64" s="104"/>
      <c r="K64" s="148">
        <v>2146</v>
      </c>
      <c r="L64" s="144" t="s">
        <v>140</v>
      </c>
      <c r="M64" s="147">
        <v>0.352697095435685</v>
      </c>
      <c r="O64" s="125"/>
    </row>
    <row r="65" spans="1:15" x14ac:dyDescent="0.3">
      <c r="A65" s="21" t="s">
        <v>144</v>
      </c>
      <c r="B65" s="21" t="s">
        <v>785</v>
      </c>
      <c r="C65" s="65">
        <f t="shared" si="2"/>
        <v>0.35245901639344301</v>
      </c>
      <c r="D65" s="67">
        <f t="shared" si="3"/>
        <v>35.245901639344304</v>
      </c>
      <c r="E65" s="119">
        <v>64</v>
      </c>
      <c r="G65" s="125" t="str">
        <f>_xlfn.XLOOKUP(A65,Academies!B:B,Academies!C:C,"No")</f>
        <v>No</v>
      </c>
      <c r="H65" s="104"/>
      <c r="K65" s="148">
        <v>2149</v>
      </c>
      <c r="L65" s="144" t="s">
        <v>142</v>
      </c>
      <c r="M65" s="147">
        <v>0.23958333333333301</v>
      </c>
      <c r="O65" s="125"/>
    </row>
    <row r="66" spans="1:15" x14ac:dyDescent="0.3">
      <c r="A66" s="21" t="s">
        <v>150</v>
      </c>
      <c r="B66" s="21" t="s">
        <v>785</v>
      </c>
      <c r="C66" s="65">
        <f t="shared" si="2"/>
        <v>0.35319148936170203</v>
      </c>
      <c r="D66" s="67">
        <f t="shared" si="3"/>
        <v>35.319148936170201</v>
      </c>
      <c r="E66" s="119">
        <v>65</v>
      </c>
      <c r="G66" s="125" t="str">
        <f>_xlfn.XLOOKUP(A66,Academies!B:B,Academies!C:C,"No")</f>
        <v>No</v>
      </c>
      <c r="H66" s="104"/>
      <c r="K66" s="148">
        <v>2150</v>
      </c>
      <c r="L66" s="144" t="s">
        <v>144</v>
      </c>
      <c r="M66" s="147">
        <v>0.35245901639344301</v>
      </c>
      <c r="O66" s="125"/>
    </row>
    <row r="67" spans="1:15" x14ac:dyDescent="0.3">
      <c r="A67" s="21" t="s">
        <v>273</v>
      </c>
      <c r="B67" s="21" t="s">
        <v>785</v>
      </c>
      <c r="C67" s="65">
        <f t="shared" si="2"/>
        <v>0.36363636363636398</v>
      </c>
      <c r="D67" s="67">
        <f t="shared" si="3"/>
        <v>36.363636363636395</v>
      </c>
      <c r="E67" s="119">
        <v>66</v>
      </c>
      <c r="G67" s="125" t="str">
        <f>_xlfn.XLOOKUP(A67,Academies!B:B,Academies!C:C,"No")</f>
        <v>No</v>
      </c>
      <c r="H67" s="104"/>
      <c r="K67" s="148">
        <v>2151</v>
      </c>
      <c r="L67" s="144" t="s">
        <v>146</v>
      </c>
      <c r="M67" s="147">
        <v>0.28787878787878801</v>
      </c>
      <c r="O67" s="125"/>
    </row>
    <row r="68" spans="1:15" x14ac:dyDescent="0.3">
      <c r="A68" s="21" t="s">
        <v>79</v>
      </c>
      <c r="B68" s="21" t="s">
        <v>785</v>
      </c>
      <c r="C68" s="65">
        <f t="shared" si="2"/>
        <v>0.36982248520710098</v>
      </c>
      <c r="D68" s="67">
        <f t="shared" si="3"/>
        <v>36.982248520710101</v>
      </c>
      <c r="E68" s="119">
        <v>67</v>
      </c>
      <c r="G68" s="125" t="str">
        <f>_xlfn.XLOOKUP(A68,Academies!B:B,Academies!C:C,"No")</f>
        <v>No</v>
      </c>
      <c r="H68" s="104"/>
      <c r="K68" s="148">
        <v>2153</v>
      </c>
      <c r="L68" s="144" t="s">
        <v>148</v>
      </c>
      <c r="M68" s="147">
        <v>3.82775119617225E-2</v>
      </c>
      <c r="O68" s="125"/>
    </row>
    <row r="69" spans="1:15" x14ac:dyDescent="0.3">
      <c r="A69" s="21" t="s">
        <v>221</v>
      </c>
      <c r="B69" s="21" t="s">
        <v>785</v>
      </c>
      <c r="C69" s="65">
        <f t="shared" si="2"/>
        <v>0.375</v>
      </c>
      <c r="D69" s="67">
        <f t="shared" si="3"/>
        <v>37.5</v>
      </c>
      <c r="E69" s="119">
        <v>68</v>
      </c>
      <c r="G69" s="125" t="str">
        <f>_xlfn.XLOOKUP(A69,Academies!B:B,Academies!C:C,"No")</f>
        <v>No</v>
      </c>
      <c r="H69" s="104"/>
      <c r="K69" s="148">
        <v>2157</v>
      </c>
      <c r="L69" s="144" t="s">
        <v>150</v>
      </c>
      <c r="M69" s="147">
        <v>0.35319148936170203</v>
      </c>
      <c r="O69" s="125"/>
    </row>
    <row r="70" spans="1:15" x14ac:dyDescent="0.3">
      <c r="A70" s="21" t="s">
        <v>184</v>
      </c>
      <c r="B70" s="21" t="s">
        <v>785</v>
      </c>
      <c r="C70" s="65">
        <f t="shared" si="2"/>
        <v>0.389880952380952</v>
      </c>
      <c r="D70" s="67">
        <f t="shared" si="3"/>
        <v>38.988095238095198</v>
      </c>
      <c r="E70" s="119">
        <v>69</v>
      </c>
      <c r="G70" s="125" t="str">
        <f>_xlfn.XLOOKUP(A70,Academies!B:B,Academies!C:C,"No")</f>
        <v>No</v>
      </c>
      <c r="H70" s="104"/>
      <c r="K70" s="148">
        <v>2159</v>
      </c>
      <c r="L70" s="144" t="s">
        <v>152</v>
      </c>
      <c r="M70" s="147">
        <v>0.28402366863905298</v>
      </c>
      <c r="O70" s="125"/>
    </row>
    <row r="71" spans="1:15" x14ac:dyDescent="0.3">
      <c r="A71" s="21" t="s">
        <v>122</v>
      </c>
      <c r="B71" s="21" t="s">
        <v>785</v>
      </c>
      <c r="C71" s="65">
        <f t="shared" si="2"/>
        <v>0.39175257731958801</v>
      </c>
      <c r="D71" s="67">
        <f t="shared" si="3"/>
        <v>39.175257731958801</v>
      </c>
      <c r="E71" s="119">
        <v>70</v>
      </c>
      <c r="G71" s="125" t="str">
        <f>_xlfn.XLOOKUP(A71,Academies!B:B,Academies!C:C,"No")</f>
        <v>No</v>
      </c>
      <c r="H71" s="104"/>
      <c r="K71" s="148">
        <v>2160</v>
      </c>
      <c r="L71" s="144" t="s">
        <v>154</v>
      </c>
      <c r="M71" s="147">
        <v>0.31920199501246899</v>
      </c>
      <c r="O71" s="125"/>
    </row>
    <row r="72" spans="1:15" x14ac:dyDescent="0.3">
      <c r="A72" s="21" t="s">
        <v>429</v>
      </c>
      <c r="B72" s="21" t="s">
        <v>785</v>
      </c>
      <c r="C72" s="65">
        <f t="shared" si="2"/>
        <v>0.39903846153846201</v>
      </c>
      <c r="D72" s="67">
        <f t="shared" si="3"/>
        <v>39.903846153846203</v>
      </c>
      <c r="E72" s="119">
        <v>71</v>
      </c>
      <c r="G72" s="125" t="str">
        <f>_xlfn.XLOOKUP(A72,Academies!B:B,Academies!C:C,"No")</f>
        <v>No</v>
      </c>
      <c r="H72" s="104"/>
      <c r="K72" s="148">
        <v>2161</v>
      </c>
      <c r="L72" s="144" t="s">
        <v>156</v>
      </c>
      <c r="M72" s="147">
        <v>0.31806615776081398</v>
      </c>
      <c r="O72" s="125"/>
    </row>
    <row r="73" spans="1:15" x14ac:dyDescent="0.3">
      <c r="A73" s="21" t="s">
        <v>198</v>
      </c>
      <c r="B73" s="21" t="s">
        <v>785</v>
      </c>
      <c r="C73" s="65">
        <f t="shared" si="2"/>
        <v>0.40414507772020702</v>
      </c>
      <c r="D73" s="67">
        <f t="shared" si="3"/>
        <v>40.414507772020706</v>
      </c>
      <c r="E73" s="119">
        <v>72</v>
      </c>
      <c r="G73" s="125" t="str">
        <f>_xlfn.XLOOKUP(A73,Academies!B:B,Academies!C:C,"No")</f>
        <v>No</v>
      </c>
      <c r="H73" s="104"/>
      <c r="K73" s="148">
        <v>2172</v>
      </c>
      <c r="L73" s="144" t="s">
        <v>159</v>
      </c>
      <c r="M73" s="147">
        <v>0.21182266009852199</v>
      </c>
      <c r="O73" s="125"/>
    </row>
    <row r="74" spans="1:15" x14ac:dyDescent="0.3">
      <c r="A74" s="21" t="s">
        <v>20</v>
      </c>
      <c r="B74" s="21" t="s">
        <v>785</v>
      </c>
      <c r="C74" s="65">
        <f t="shared" si="2"/>
        <v>0.41891891891891903</v>
      </c>
      <c r="D74" s="67">
        <f t="shared" si="3"/>
        <v>41.891891891891902</v>
      </c>
      <c r="E74" s="119">
        <v>73</v>
      </c>
      <c r="G74" s="125" t="str">
        <f>_xlfn.XLOOKUP(A74,Academies!B:B,Academies!C:C,"No")</f>
        <v>No</v>
      </c>
      <c r="H74" s="104"/>
      <c r="K74" s="148">
        <v>2173</v>
      </c>
      <c r="L74" s="144" t="s">
        <v>161</v>
      </c>
      <c r="M74" s="147">
        <v>0.238095238095238</v>
      </c>
      <c r="O74" s="125"/>
    </row>
    <row r="75" spans="1:15" x14ac:dyDescent="0.3">
      <c r="A75" s="21" t="s">
        <v>16</v>
      </c>
      <c r="B75" s="21" t="s">
        <v>785</v>
      </c>
      <c r="C75" s="65">
        <f t="shared" si="2"/>
        <v>0.48351648351648402</v>
      </c>
      <c r="D75" s="67">
        <f t="shared" si="3"/>
        <v>48.3516483516484</v>
      </c>
      <c r="E75" s="119">
        <v>74</v>
      </c>
      <c r="G75" s="125" t="str">
        <f>_xlfn.XLOOKUP(A75,Academies!B:B,Academies!C:C,"No")</f>
        <v>No</v>
      </c>
      <c r="H75" s="104"/>
      <c r="K75" s="148">
        <v>2174</v>
      </c>
      <c r="L75" s="144" t="s">
        <v>163</v>
      </c>
      <c r="M75" s="147">
        <v>0.17460317460317501</v>
      </c>
      <c r="O75" s="125"/>
    </row>
    <row r="76" spans="1:15" x14ac:dyDescent="0.3">
      <c r="A76" s="21" t="s">
        <v>108</v>
      </c>
      <c r="B76" s="21" t="s">
        <v>785</v>
      </c>
      <c r="C76" s="65">
        <f t="shared" si="2"/>
        <v>0.52631578947368396</v>
      </c>
      <c r="D76" s="67">
        <f t="shared" si="3"/>
        <v>52.631578947368396</v>
      </c>
      <c r="E76" s="119">
        <v>75</v>
      </c>
      <c r="G76" s="125" t="str">
        <f>_xlfn.XLOOKUP(A76,Academies!B:B,Academies!C:C,"No")</f>
        <v>No</v>
      </c>
      <c r="H76" s="104"/>
      <c r="K76" s="148">
        <v>2175</v>
      </c>
      <c r="L76" s="144" t="s">
        <v>165</v>
      </c>
      <c r="M76" s="147">
        <v>8.4415584415584402E-2</v>
      </c>
      <c r="O76" s="125"/>
    </row>
    <row r="77" spans="1:15" x14ac:dyDescent="0.3">
      <c r="A77" s="21" t="s">
        <v>333</v>
      </c>
      <c r="B77" s="21" t="s">
        <v>785</v>
      </c>
      <c r="C77" s="65">
        <f t="shared" si="2"/>
        <v>0.528795811518325</v>
      </c>
      <c r="D77" s="67">
        <f t="shared" si="3"/>
        <v>52.879581151832497</v>
      </c>
      <c r="E77" s="119">
        <v>76</v>
      </c>
      <c r="G77" s="125" t="str">
        <f>_xlfn.XLOOKUP(A77,Academies!B:B,Academies!C:C,"No")</f>
        <v>No</v>
      </c>
      <c r="H77" s="104"/>
      <c r="K77" s="148">
        <v>2179</v>
      </c>
      <c r="L77" s="144" t="s">
        <v>168</v>
      </c>
      <c r="M77" s="147">
        <v>0.21395348837209299</v>
      </c>
      <c r="O77" s="125"/>
    </row>
    <row r="78" spans="1:15" x14ac:dyDescent="0.3">
      <c r="A78" s="21" t="s">
        <v>243</v>
      </c>
      <c r="B78" s="21" t="s">
        <v>785</v>
      </c>
      <c r="C78" s="65">
        <f t="shared" si="2"/>
        <v>0.57843137254902</v>
      </c>
      <c r="D78" s="67">
        <f t="shared" si="3"/>
        <v>57.843137254901997</v>
      </c>
      <c r="E78" s="119">
        <v>77</v>
      </c>
      <c r="G78" s="125" t="str">
        <f>_xlfn.XLOOKUP(A78,Academies!B:B,Academies!C:C,"No")</f>
        <v>No</v>
      </c>
      <c r="H78" s="104"/>
      <c r="K78" s="148">
        <v>2181</v>
      </c>
      <c r="L78" s="144" t="s">
        <v>170</v>
      </c>
      <c r="M78" s="147">
        <v>0.33333333333333298</v>
      </c>
      <c r="O78" s="125"/>
    </row>
    <row r="79" spans="1:15" x14ac:dyDescent="0.3">
      <c r="A79" s="21" t="s">
        <v>247</v>
      </c>
      <c r="B79" s="21" t="s">
        <v>785</v>
      </c>
      <c r="C79" s="65">
        <f t="shared" si="2"/>
        <v>0.60962566844919797</v>
      </c>
      <c r="D79" s="67">
        <f t="shared" si="3"/>
        <v>60.962566844919799</v>
      </c>
      <c r="E79" s="119">
        <v>78</v>
      </c>
      <c r="G79" s="125" t="str">
        <f>_xlfn.XLOOKUP(A79,Academies!B:B,Academies!C:C,"No")</f>
        <v>No</v>
      </c>
      <c r="H79" s="104"/>
      <c r="K79" s="148">
        <v>2182</v>
      </c>
      <c r="L79" s="144" t="s">
        <v>172</v>
      </c>
      <c r="M79" s="147">
        <v>0.32558139534883701</v>
      </c>
      <c r="O79" s="125"/>
    </row>
    <row r="80" spans="1:15" x14ac:dyDescent="0.3">
      <c r="A80" s="21" t="s">
        <v>202</v>
      </c>
      <c r="B80" s="21" t="s">
        <v>785</v>
      </c>
      <c r="C80" s="65">
        <f t="shared" si="2"/>
        <v>0.62328767123287698</v>
      </c>
      <c r="D80" s="67">
        <f t="shared" si="3"/>
        <v>62.328767123287697</v>
      </c>
      <c r="E80" s="119">
        <v>79</v>
      </c>
      <c r="G80" s="125" t="str">
        <f>_xlfn.XLOOKUP(A80,Academies!B:B,Academies!C:C,"No")</f>
        <v>No</v>
      </c>
      <c r="H80" s="104"/>
      <c r="K80" s="148">
        <v>2186</v>
      </c>
      <c r="L80" s="144" t="s">
        <v>174</v>
      </c>
      <c r="M80" s="147">
        <v>0.26570048309178701</v>
      </c>
      <c r="O80" s="125"/>
    </row>
    <row r="81" spans="1:15" x14ac:dyDescent="0.3">
      <c r="A81" s="21" t="s">
        <v>132</v>
      </c>
      <c r="B81" s="21" t="s">
        <v>785</v>
      </c>
      <c r="C81" s="65">
        <f t="shared" si="2"/>
        <v>0.68211920529801295</v>
      </c>
      <c r="D81" s="67">
        <f t="shared" si="3"/>
        <v>68.21192052980129</v>
      </c>
      <c r="E81" s="119">
        <v>80</v>
      </c>
      <c r="G81" s="125" t="str">
        <f>_xlfn.XLOOKUP(A81,Academies!B:B,Academies!C:C,"No")</f>
        <v>No</v>
      </c>
      <c r="H81" s="104"/>
      <c r="K81" s="148">
        <v>2187</v>
      </c>
      <c r="L81" s="144" t="s">
        <v>176</v>
      </c>
      <c r="M81" s="147">
        <v>0.157894736842105</v>
      </c>
      <c r="O81" s="125"/>
    </row>
    <row r="82" spans="1:15" x14ac:dyDescent="0.3">
      <c r="C82" s="65"/>
      <c r="D82" s="67"/>
      <c r="E82" s="119">
        <v>81</v>
      </c>
      <c r="H82" s="104"/>
      <c r="K82" s="148">
        <v>2190</v>
      </c>
      <c r="L82" s="144" t="s">
        <v>178</v>
      </c>
      <c r="M82" s="147">
        <v>0.30851063829787201</v>
      </c>
      <c r="O82" s="125"/>
    </row>
    <row r="83" spans="1:15" x14ac:dyDescent="0.3">
      <c r="C83" s="65"/>
      <c r="D83" s="67"/>
      <c r="E83" s="119">
        <v>82</v>
      </c>
      <c r="H83" s="104"/>
      <c r="K83" s="148">
        <v>2191</v>
      </c>
      <c r="L83" s="144" t="s">
        <v>180</v>
      </c>
      <c r="M83" s="147">
        <v>0.12682926829268301</v>
      </c>
      <c r="O83" s="125"/>
    </row>
    <row r="84" spans="1:15" x14ac:dyDescent="0.3">
      <c r="C84" s="65"/>
      <c r="D84" s="67"/>
      <c r="E84" s="119">
        <v>83</v>
      </c>
      <c r="H84" s="104"/>
      <c r="K84" s="148">
        <v>2196</v>
      </c>
      <c r="L84" s="144" t="s">
        <v>182</v>
      </c>
      <c r="M84" s="147">
        <v>0.45714285714285702</v>
      </c>
      <c r="O84" s="125"/>
    </row>
    <row r="85" spans="1:15" x14ac:dyDescent="0.3">
      <c r="C85" s="65"/>
      <c r="D85" s="67"/>
      <c r="E85" s="119">
        <v>84</v>
      </c>
      <c r="H85" s="104"/>
      <c r="K85" s="148">
        <v>2201</v>
      </c>
      <c r="L85" s="144" t="s">
        <v>184</v>
      </c>
      <c r="M85" s="147">
        <v>0.389880952380952</v>
      </c>
      <c r="O85" s="125"/>
    </row>
    <row r="86" spans="1:15" x14ac:dyDescent="0.3">
      <c r="C86" s="65"/>
      <c r="D86" s="67"/>
      <c r="E86" s="119">
        <v>85</v>
      </c>
      <c r="H86" s="104"/>
      <c r="K86" s="148">
        <v>2202</v>
      </c>
      <c r="L86" s="144" t="s">
        <v>186</v>
      </c>
      <c r="M86" s="147">
        <v>0.51190476190476197</v>
      </c>
      <c r="O86" s="125"/>
    </row>
    <row r="87" spans="1:15" x14ac:dyDescent="0.3">
      <c r="A87" s="21" t="s">
        <v>343</v>
      </c>
      <c r="B87" s="21" t="s">
        <v>776</v>
      </c>
      <c r="C87" s="65">
        <f t="shared" ref="C87:C118" si="4">_xlfn.XLOOKUP(A87,L:L,M:M)</f>
        <v>0</v>
      </c>
      <c r="D87" s="67">
        <f t="shared" ref="D87:D118" si="5">C87*100</f>
        <v>0</v>
      </c>
      <c r="E87" s="119">
        <v>86</v>
      </c>
      <c r="G87" s="125" t="str">
        <f>_xlfn.XLOOKUP(A87,Academies!B:B,Academies!C:C,"No")</f>
        <v>No</v>
      </c>
      <c r="H87" s="104"/>
      <c r="K87" s="148">
        <v>2210</v>
      </c>
      <c r="L87" s="144" t="s">
        <v>188</v>
      </c>
      <c r="M87" s="147">
        <v>0.33157894736842097</v>
      </c>
      <c r="O87" s="125"/>
    </row>
    <row r="88" spans="1:15" x14ac:dyDescent="0.3">
      <c r="A88" s="21" t="s">
        <v>363</v>
      </c>
      <c r="B88" s="21" t="s">
        <v>776</v>
      </c>
      <c r="C88" s="65">
        <f t="shared" si="4"/>
        <v>0</v>
      </c>
      <c r="D88" s="67">
        <f t="shared" si="5"/>
        <v>0</v>
      </c>
      <c r="E88" s="119">
        <v>87</v>
      </c>
      <c r="G88" s="125" t="str">
        <f>_xlfn.XLOOKUP(A88,Academies!B:B,Academies!C:C,"No")</f>
        <v>No</v>
      </c>
      <c r="H88" s="104"/>
      <c r="K88" s="148">
        <v>2219</v>
      </c>
      <c r="L88" s="144" t="s">
        <v>192</v>
      </c>
      <c r="M88" s="147">
        <v>0.58490566037735803</v>
      </c>
      <c r="O88" s="125"/>
    </row>
    <row r="89" spans="1:15" x14ac:dyDescent="0.3">
      <c r="A89" s="21" t="s">
        <v>148</v>
      </c>
      <c r="B89" s="21" t="s">
        <v>776</v>
      </c>
      <c r="C89" s="65">
        <f t="shared" si="4"/>
        <v>3.82775119617225E-2</v>
      </c>
      <c r="D89" s="67">
        <f t="shared" si="5"/>
        <v>3.8277511961722501</v>
      </c>
      <c r="E89" s="119">
        <v>88</v>
      </c>
      <c r="G89" s="125" t="str">
        <f>_xlfn.XLOOKUP(A89,Academies!B:B,Academies!C:C,"No")</f>
        <v>No</v>
      </c>
      <c r="H89" s="104"/>
      <c r="K89" s="148">
        <v>2227</v>
      </c>
      <c r="L89" s="144" t="s">
        <v>196</v>
      </c>
      <c r="M89" s="147">
        <v>0.30246913580246898</v>
      </c>
      <c r="O89" s="125"/>
    </row>
    <row r="90" spans="1:15" x14ac:dyDescent="0.3">
      <c r="A90" s="21" t="s">
        <v>225</v>
      </c>
      <c r="B90" s="21" t="s">
        <v>776</v>
      </c>
      <c r="C90" s="65">
        <f t="shared" si="4"/>
        <v>4.0540540540540501E-2</v>
      </c>
      <c r="D90" s="67">
        <f t="shared" si="5"/>
        <v>4.0540540540540499</v>
      </c>
      <c r="E90" s="119">
        <v>89</v>
      </c>
      <c r="G90" s="125" t="str">
        <f>_xlfn.XLOOKUP(A90,Academies!B:B,Academies!C:C,"No")</f>
        <v>No</v>
      </c>
      <c r="H90" s="104"/>
      <c r="K90" s="148">
        <v>2228</v>
      </c>
      <c r="L90" s="144" t="s">
        <v>198</v>
      </c>
      <c r="M90" s="147">
        <v>0.40414507772020702</v>
      </c>
      <c r="O90" s="125"/>
    </row>
    <row r="91" spans="1:15" x14ac:dyDescent="0.3">
      <c r="A91" s="21" t="s">
        <v>313</v>
      </c>
      <c r="B91" s="21" t="s">
        <v>776</v>
      </c>
      <c r="C91" s="65">
        <f t="shared" si="4"/>
        <v>5.8139534883720902E-2</v>
      </c>
      <c r="D91" s="67">
        <f t="shared" si="5"/>
        <v>5.81395348837209</v>
      </c>
      <c r="E91" s="119">
        <v>90</v>
      </c>
      <c r="G91" s="125" t="str">
        <f>_xlfn.XLOOKUP(A91,Academies!B:B,Academies!C:C,"No")</f>
        <v>No</v>
      </c>
      <c r="H91" s="104"/>
      <c r="K91" s="148">
        <v>2229</v>
      </c>
      <c r="L91" s="144" t="s">
        <v>200</v>
      </c>
      <c r="M91" s="147">
        <v>9.0225563909774403E-2</v>
      </c>
      <c r="O91" s="125"/>
    </row>
    <row r="92" spans="1:15" x14ac:dyDescent="0.3">
      <c r="A92" s="21" t="s">
        <v>397</v>
      </c>
      <c r="B92" s="21" t="s">
        <v>776</v>
      </c>
      <c r="C92" s="65">
        <f t="shared" si="4"/>
        <v>0.06</v>
      </c>
      <c r="D92" s="67">
        <f t="shared" si="5"/>
        <v>6</v>
      </c>
      <c r="E92" s="119">
        <v>91</v>
      </c>
      <c r="G92" s="125" t="str">
        <f>_xlfn.XLOOKUP(A92,Academies!B:B,Academies!C:C,"No")</f>
        <v>No</v>
      </c>
      <c r="H92" s="104"/>
      <c r="K92" s="148">
        <v>2239</v>
      </c>
      <c r="L92" s="144" t="s">
        <v>202</v>
      </c>
      <c r="M92" s="147">
        <v>0.62328767123287698</v>
      </c>
      <c r="O92" s="125"/>
    </row>
    <row r="93" spans="1:15" x14ac:dyDescent="0.3">
      <c r="A93" s="21" t="s">
        <v>55</v>
      </c>
      <c r="B93" s="21" t="s">
        <v>776</v>
      </c>
      <c r="C93" s="65">
        <f t="shared" si="4"/>
        <v>6.4814814814814797E-2</v>
      </c>
      <c r="D93" s="67">
        <f t="shared" si="5"/>
        <v>6.4814814814814801</v>
      </c>
      <c r="E93" s="119">
        <v>92</v>
      </c>
      <c r="G93" s="125" t="str">
        <f>_xlfn.XLOOKUP(A93,Academies!B:B,Academies!C:C,"No")</f>
        <v>No</v>
      </c>
      <c r="H93" s="104"/>
      <c r="K93" s="148">
        <v>2242</v>
      </c>
      <c r="L93" s="144" t="s">
        <v>204</v>
      </c>
      <c r="M93" s="147">
        <v>0.55000000000000004</v>
      </c>
      <c r="O93" s="125"/>
    </row>
    <row r="94" spans="1:15" x14ac:dyDescent="0.3">
      <c r="A94" s="21" t="s">
        <v>282</v>
      </c>
      <c r="B94" s="21" t="s">
        <v>776</v>
      </c>
      <c r="C94" s="65">
        <f t="shared" si="4"/>
        <v>6.7307692307692304E-2</v>
      </c>
      <c r="D94" s="67">
        <f t="shared" si="5"/>
        <v>6.7307692307692308</v>
      </c>
      <c r="E94" s="119">
        <v>93</v>
      </c>
      <c r="G94" s="125" t="str">
        <f>_xlfn.XLOOKUP(A94,Academies!B:B,Academies!C:C,"No")</f>
        <v>No</v>
      </c>
      <c r="H94" s="104"/>
      <c r="K94" s="148">
        <v>2243</v>
      </c>
      <c r="L94" s="144" t="s">
        <v>206</v>
      </c>
      <c r="M94" s="147">
        <v>0.50299401197604798</v>
      </c>
      <c r="O94" s="125"/>
    </row>
    <row r="95" spans="1:15" x14ac:dyDescent="0.3">
      <c r="A95" s="21" t="s">
        <v>87</v>
      </c>
      <c r="B95" s="21" t="s">
        <v>776</v>
      </c>
      <c r="C95" s="65">
        <f t="shared" si="4"/>
        <v>6.9230769230769207E-2</v>
      </c>
      <c r="D95" s="67">
        <f t="shared" si="5"/>
        <v>6.9230769230769207</v>
      </c>
      <c r="E95" s="119">
        <v>94</v>
      </c>
      <c r="G95" s="125" t="str">
        <f>_xlfn.XLOOKUP(A95,Academies!B:B,Academies!C:C,"No")</f>
        <v>No</v>
      </c>
      <c r="H95" s="104"/>
      <c r="K95" s="148">
        <v>2244</v>
      </c>
      <c r="L95" s="144" t="s">
        <v>208</v>
      </c>
      <c r="M95" s="147">
        <v>0.27659574468085102</v>
      </c>
      <c r="O95" s="125"/>
    </row>
    <row r="96" spans="1:15" x14ac:dyDescent="0.3">
      <c r="A96" s="21" t="s">
        <v>474</v>
      </c>
      <c r="B96" s="21" t="s">
        <v>776</v>
      </c>
      <c r="C96" s="65">
        <f t="shared" si="4"/>
        <v>7.3394495412843999E-2</v>
      </c>
      <c r="D96" s="67">
        <f t="shared" si="5"/>
        <v>7.3394495412843996</v>
      </c>
      <c r="E96" s="119">
        <v>95</v>
      </c>
      <c r="G96" s="125" t="str">
        <f>_xlfn.XLOOKUP(A96,Academies!B:B,Academies!C:C,"No")</f>
        <v>No</v>
      </c>
      <c r="H96" s="104"/>
      <c r="K96" s="148">
        <v>2245</v>
      </c>
      <c r="L96" s="144" t="s">
        <v>210</v>
      </c>
      <c r="M96" s="147">
        <v>0.375</v>
      </c>
      <c r="O96" s="125"/>
    </row>
    <row r="97" spans="1:15" x14ac:dyDescent="0.3">
      <c r="A97" s="21" t="s">
        <v>96</v>
      </c>
      <c r="B97" s="21" t="s">
        <v>776</v>
      </c>
      <c r="C97" s="65">
        <f t="shared" si="4"/>
        <v>7.6555023923445001E-2</v>
      </c>
      <c r="D97" s="67">
        <f t="shared" si="5"/>
        <v>7.6555023923445003</v>
      </c>
      <c r="E97" s="119">
        <v>96</v>
      </c>
      <c r="G97" s="125" t="str">
        <f>_xlfn.XLOOKUP(A97,Academies!B:B,Academies!C:C,"No")</f>
        <v>No</v>
      </c>
      <c r="H97" s="104"/>
      <c r="K97" s="148">
        <v>2254</v>
      </c>
      <c r="L97" s="144" t="s">
        <v>213</v>
      </c>
      <c r="M97" s="147">
        <v>0.38068181818181801</v>
      </c>
      <c r="O97" s="125"/>
    </row>
    <row r="98" spans="1:15" x14ac:dyDescent="0.3">
      <c r="A98" s="21" t="s">
        <v>423</v>
      </c>
      <c r="B98" s="21" t="s">
        <v>776</v>
      </c>
      <c r="C98" s="65">
        <f t="shared" si="4"/>
        <v>7.8947368421052599E-2</v>
      </c>
      <c r="D98" s="67">
        <f t="shared" si="5"/>
        <v>7.8947368421052602</v>
      </c>
      <c r="E98" s="119">
        <v>97</v>
      </c>
      <c r="G98" s="125" t="str">
        <f>_xlfn.XLOOKUP(A98,Academies!B:B,Academies!C:C,"No")</f>
        <v>No</v>
      </c>
      <c r="H98" s="104"/>
      <c r="K98" s="148">
        <v>2255</v>
      </c>
      <c r="L98" s="144" t="s">
        <v>215</v>
      </c>
      <c r="M98" s="147">
        <v>0.25</v>
      </c>
      <c r="O98" s="125"/>
    </row>
    <row r="99" spans="1:15" x14ac:dyDescent="0.3">
      <c r="A99" s="21" t="s">
        <v>89</v>
      </c>
      <c r="B99" s="21" t="s">
        <v>776</v>
      </c>
      <c r="C99" s="65">
        <f t="shared" si="4"/>
        <v>7.8947368421052599E-2</v>
      </c>
      <c r="D99" s="67">
        <f t="shared" si="5"/>
        <v>7.8947368421052602</v>
      </c>
      <c r="E99" s="119">
        <v>98</v>
      </c>
      <c r="G99" s="125" t="str">
        <f>_xlfn.XLOOKUP(A99,Academies!B:B,Academies!C:C,"No")</f>
        <v>No</v>
      </c>
      <c r="H99" s="104"/>
      <c r="K99" s="148">
        <v>2257</v>
      </c>
      <c r="L99" s="144" t="s">
        <v>217</v>
      </c>
      <c r="M99" s="147">
        <v>0.23033707865168501</v>
      </c>
      <c r="O99" s="125"/>
    </row>
    <row r="100" spans="1:15" x14ac:dyDescent="0.3">
      <c r="A100" s="21" t="s">
        <v>376</v>
      </c>
      <c r="B100" s="21" t="s">
        <v>776</v>
      </c>
      <c r="C100" s="65">
        <f t="shared" si="4"/>
        <v>7.8947368421052599E-2</v>
      </c>
      <c r="D100" s="67">
        <f t="shared" si="5"/>
        <v>7.8947368421052602</v>
      </c>
      <c r="E100" s="119">
        <v>99</v>
      </c>
      <c r="G100" s="125" t="str">
        <f>_xlfn.XLOOKUP(A100,Academies!B:B,Academies!C:C,"No")</f>
        <v>No</v>
      </c>
      <c r="H100" s="104"/>
      <c r="K100" s="148">
        <v>2258</v>
      </c>
      <c r="L100" s="144" t="s">
        <v>219</v>
      </c>
      <c r="M100" s="147">
        <v>0.22916666666666699</v>
      </c>
      <c r="O100" s="125"/>
    </row>
    <row r="101" spans="1:15" x14ac:dyDescent="0.3">
      <c r="A101" s="21" t="s">
        <v>85</v>
      </c>
      <c r="B101" s="21" t="s">
        <v>776</v>
      </c>
      <c r="C101" s="65">
        <f t="shared" si="4"/>
        <v>0.08</v>
      </c>
      <c r="D101" s="67">
        <f t="shared" si="5"/>
        <v>8</v>
      </c>
      <c r="E101" s="119">
        <v>100</v>
      </c>
      <c r="G101" s="125" t="str">
        <f>_xlfn.XLOOKUP(A101,Academies!B:B,Academies!C:C,"No")</f>
        <v>No</v>
      </c>
      <c r="H101" s="104"/>
      <c r="K101" s="148">
        <v>2260</v>
      </c>
      <c r="L101" s="144" t="s">
        <v>221</v>
      </c>
      <c r="M101" s="147">
        <v>0.375</v>
      </c>
      <c r="O101" s="125"/>
    </row>
    <row r="102" spans="1:15" x14ac:dyDescent="0.3">
      <c r="A102" s="21" t="s">
        <v>114</v>
      </c>
      <c r="B102" s="21" t="s">
        <v>776</v>
      </c>
      <c r="C102" s="65">
        <f t="shared" si="4"/>
        <v>8.0952380952380998E-2</v>
      </c>
      <c r="D102" s="67">
        <f t="shared" si="5"/>
        <v>8.0952380952381002</v>
      </c>
      <c r="E102" s="119">
        <v>101</v>
      </c>
      <c r="G102" s="125" t="str">
        <f>_xlfn.XLOOKUP(A102,Academies!B:B,Academies!C:C,"No")</f>
        <v>No</v>
      </c>
      <c r="H102" s="104"/>
      <c r="K102" s="148">
        <v>2262</v>
      </c>
      <c r="L102" s="144" t="s">
        <v>223</v>
      </c>
      <c r="M102" s="147">
        <v>0.29411764705882398</v>
      </c>
      <c r="O102" s="125"/>
    </row>
    <row r="103" spans="1:15" x14ac:dyDescent="0.3">
      <c r="A103" s="21" t="s">
        <v>378</v>
      </c>
      <c r="B103" s="21" t="s">
        <v>776</v>
      </c>
      <c r="C103" s="65">
        <f t="shared" si="4"/>
        <v>8.6956521739130405E-2</v>
      </c>
      <c r="D103" s="67">
        <f t="shared" si="5"/>
        <v>8.6956521739130412</v>
      </c>
      <c r="E103" s="119">
        <v>102</v>
      </c>
      <c r="G103" s="125" t="str">
        <f>_xlfn.XLOOKUP(A103,Academies!B:B,Academies!C:C,"No")</f>
        <v>No</v>
      </c>
      <c r="H103" s="104"/>
      <c r="K103" s="148">
        <v>2266</v>
      </c>
      <c r="L103" s="144" t="s">
        <v>225</v>
      </c>
      <c r="M103" s="147">
        <v>4.0540540540540501E-2</v>
      </c>
      <c r="O103" s="125"/>
    </row>
    <row r="104" spans="1:15" x14ac:dyDescent="0.3">
      <c r="A104" s="21" t="s">
        <v>405</v>
      </c>
      <c r="B104" s="21" t="s">
        <v>776</v>
      </c>
      <c r="C104" s="65">
        <f t="shared" si="4"/>
        <v>8.8235294117647106E-2</v>
      </c>
      <c r="D104" s="67">
        <f t="shared" si="5"/>
        <v>8.8235294117647101</v>
      </c>
      <c r="E104" s="119">
        <v>103</v>
      </c>
      <c r="G104" s="125" t="str">
        <f>_xlfn.XLOOKUP(A104,Academies!B:B,Academies!C:C,"No")</f>
        <v>No</v>
      </c>
      <c r="H104" s="104"/>
      <c r="K104" s="148">
        <v>2268</v>
      </c>
      <c r="L104" s="144" t="s">
        <v>227</v>
      </c>
      <c r="M104" s="147">
        <v>0.233870967741935</v>
      </c>
      <c r="O104" s="125"/>
    </row>
    <row r="105" spans="1:15" x14ac:dyDescent="0.3">
      <c r="A105" s="21" t="s">
        <v>28</v>
      </c>
      <c r="B105" s="21" t="s">
        <v>776</v>
      </c>
      <c r="C105" s="65">
        <f t="shared" si="4"/>
        <v>8.8372093023255799E-2</v>
      </c>
      <c r="D105" s="67">
        <f t="shared" si="5"/>
        <v>8.8372093023255793</v>
      </c>
      <c r="E105" s="119">
        <v>104</v>
      </c>
      <c r="G105" s="125" t="str">
        <f>_xlfn.XLOOKUP(A105,Academies!B:B,Academies!C:C,"No")</f>
        <v>No</v>
      </c>
      <c r="H105" s="104"/>
      <c r="K105" s="148">
        <v>2269</v>
      </c>
      <c r="L105" s="144" t="s">
        <v>229</v>
      </c>
      <c r="M105" s="147">
        <v>0.290697674418605</v>
      </c>
      <c r="O105" s="125"/>
    </row>
    <row r="106" spans="1:15" x14ac:dyDescent="0.3">
      <c r="A106" s="21" t="s">
        <v>466</v>
      </c>
      <c r="B106" s="21" t="s">
        <v>776</v>
      </c>
      <c r="C106" s="65">
        <f t="shared" si="4"/>
        <v>8.9285714285714302E-2</v>
      </c>
      <c r="D106" s="67">
        <f t="shared" si="5"/>
        <v>8.9285714285714306</v>
      </c>
      <c r="E106" s="119">
        <v>105</v>
      </c>
      <c r="G106" s="125" t="str">
        <f>_xlfn.XLOOKUP(A106,Academies!B:B,Academies!C:C,"No")</f>
        <v>No</v>
      </c>
      <c r="H106" s="104"/>
      <c r="K106" s="148">
        <v>2270</v>
      </c>
      <c r="L106" s="144" t="s">
        <v>231</v>
      </c>
      <c r="M106" s="147">
        <v>0.41964285714285698</v>
      </c>
      <c r="O106" s="125"/>
    </row>
    <row r="107" spans="1:15" x14ac:dyDescent="0.3">
      <c r="A107" s="21" t="s">
        <v>200</v>
      </c>
      <c r="B107" s="21" t="s">
        <v>776</v>
      </c>
      <c r="C107" s="65">
        <f t="shared" si="4"/>
        <v>9.0225563909774403E-2</v>
      </c>
      <c r="D107" s="67">
        <f t="shared" si="5"/>
        <v>9.0225563909774404</v>
      </c>
      <c r="E107" s="119">
        <v>106</v>
      </c>
      <c r="G107" s="125" t="str">
        <f>_xlfn.XLOOKUP(A107,Academies!B:B,Academies!C:C,"No")</f>
        <v>No</v>
      </c>
      <c r="H107" s="104"/>
      <c r="K107" s="148">
        <v>2274</v>
      </c>
      <c r="L107" s="144" t="s">
        <v>233</v>
      </c>
      <c r="M107" s="147">
        <v>0.112426035502959</v>
      </c>
      <c r="O107" s="125"/>
    </row>
    <row r="108" spans="1:15" x14ac:dyDescent="0.3">
      <c r="A108" s="21" t="s">
        <v>34</v>
      </c>
      <c r="B108" s="21" t="s">
        <v>776</v>
      </c>
      <c r="C108" s="65">
        <f t="shared" si="4"/>
        <v>9.2783505154639206E-2</v>
      </c>
      <c r="D108" s="67">
        <f t="shared" si="5"/>
        <v>9.2783505154639201</v>
      </c>
      <c r="E108" s="119">
        <v>107</v>
      </c>
      <c r="G108" s="125" t="str">
        <f>_xlfn.XLOOKUP(A108,Academies!B:B,Academies!C:C,"No")</f>
        <v>No</v>
      </c>
      <c r="H108" s="104"/>
      <c r="K108" s="148">
        <v>2275</v>
      </c>
      <c r="L108" s="144" t="s">
        <v>235</v>
      </c>
      <c r="M108" s="147">
        <v>0.27551020408163301</v>
      </c>
      <c r="O108" s="125"/>
    </row>
    <row r="109" spans="1:15" x14ac:dyDescent="0.3">
      <c r="A109" s="21" t="s">
        <v>325</v>
      </c>
      <c r="B109" s="21" t="s">
        <v>776</v>
      </c>
      <c r="C109" s="65">
        <f t="shared" si="4"/>
        <v>9.5588235294117599E-2</v>
      </c>
      <c r="D109" s="67">
        <f t="shared" si="5"/>
        <v>9.5588235294117592</v>
      </c>
      <c r="E109" s="119">
        <v>108</v>
      </c>
      <c r="G109" s="125" t="str">
        <f>_xlfn.XLOOKUP(A109,Academies!B:B,Academies!C:C,"No")</f>
        <v>No</v>
      </c>
      <c r="H109" s="104"/>
      <c r="K109" s="148">
        <v>2276</v>
      </c>
      <c r="L109" s="144" t="s">
        <v>237</v>
      </c>
      <c r="M109" s="147">
        <v>0</v>
      </c>
      <c r="O109" s="125"/>
    </row>
    <row r="110" spans="1:15" x14ac:dyDescent="0.3">
      <c r="A110" s="21" t="s">
        <v>349</v>
      </c>
      <c r="B110" s="21" t="s">
        <v>776</v>
      </c>
      <c r="C110" s="65">
        <f t="shared" si="4"/>
        <v>9.6774193548387094E-2</v>
      </c>
      <c r="D110" s="67">
        <f t="shared" si="5"/>
        <v>9.67741935483871</v>
      </c>
      <c r="E110" s="119">
        <v>109</v>
      </c>
      <c r="G110" s="125" t="str">
        <f>_xlfn.XLOOKUP(A110,Academies!B:B,Academies!C:C,"No")</f>
        <v>No</v>
      </c>
      <c r="H110" s="104"/>
      <c r="K110" s="148">
        <v>2277</v>
      </c>
      <c r="L110" s="144" t="s">
        <v>238</v>
      </c>
      <c r="M110" s="147">
        <v>0.26966292134831499</v>
      </c>
      <c r="O110" s="125"/>
    </row>
    <row r="111" spans="1:15" x14ac:dyDescent="0.3">
      <c r="A111" s="21" t="s">
        <v>486</v>
      </c>
      <c r="B111" s="21" t="s">
        <v>776</v>
      </c>
      <c r="C111" s="65">
        <f t="shared" si="4"/>
        <v>9.7222222222222196E-2</v>
      </c>
      <c r="D111" s="67">
        <f t="shared" si="5"/>
        <v>9.7222222222222197</v>
      </c>
      <c r="E111" s="119">
        <v>110</v>
      </c>
      <c r="G111" s="125" t="str">
        <f>_xlfn.XLOOKUP(A111,Academies!B:B,Academies!C:C,"No")</f>
        <v>No</v>
      </c>
      <c r="H111" s="104"/>
      <c r="K111" s="148">
        <v>2279</v>
      </c>
      <c r="L111" s="144" t="s">
        <v>241</v>
      </c>
      <c r="M111" s="147">
        <v>0.19178082191780799</v>
      </c>
      <c r="O111" s="125"/>
    </row>
    <row r="112" spans="1:15" x14ac:dyDescent="0.3">
      <c r="A112" s="21" t="s">
        <v>300</v>
      </c>
      <c r="B112" s="21" t="s">
        <v>776</v>
      </c>
      <c r="C112" s="65">
        <f t="shared" si="4"/>
        <v>9.7402597402597393E-2</v>
      </c>
      <c r="D112" s="67">
        <f t="shared" si="5"/>
        <v>9.7402597402597397</v>
      </c>
      <c r="E112" s="119">
        <v>111</v>
      </c>
      <c r="G112" s="125" t="str">
        <f>_xlfn.XLOOKUP(A112,Academies!B:B,Academies!C:C,"No")</f>
        <v>No</v>
      </c>
      <c r="H112" s="104"/>
      <c r="K112" s="148">
        <v>2283</v>
      </c>
      <c r="L112" s="144" t="s">
        <v>243</v>
      </c>
      <c r="M112" s="147">
        <v>0.57843137254902</v>
      </c>
      <c r="O112" s="125"/>
    </row>
    <row r="113" spans="1:15" x14ac:dyDescent="0.3">
      <c r="A113" s="21" t="s">
        <v>416</v>
      </c>
      <c r="B113" s="21" t="s">
        <v>776</v>
      </c>
      <c r="C113" s="65">
        <f t="shared" si="4"/>
        <v>9.8360655737704902E-2</v>
      </c>
      <c r="D113" s="67">
        <f t="shared" si="5"/>
        <v>9.8360655737704903</v>
      </c>
      <c r="E113" s="119">
        <v>112</v>
      </c>
      <c r="G113" s="125" t="str">
        <f>_xlfn.XLOOKUP(A113,Academies!B:B,Academies!C:C,"No")</f>
        <v>No</v>
      </c>
      <c r="H113" s="104"/>
      <c r="K113" s="148">
        <v>2285</v>
      </c>
      <c r="L113" s="144" t="s">
        <v>245</v>
      </c>
      <c r="M113" s="147">
        <v>0.52898550724637705</v>
      </c>
      <c r="O113" s="125"/>
    </row>
    <row r="114" spans="1:15" x14ac:dyDescent="0.3">
      <c r="A114" s="21" t="s">
        <v>128</v>
      </c>
      <c r="B114" s="21" t="s">
        <v>776</v>
      </c>
      <c r="C114" s="65">
        <f t="shared" si="4"/>
        <v>0.1</v>
      </c>
      <c r="D114" s="67">
        <f t="shared" si="5"/>
        <v>10</v>
      </c>
      <c r="E114" s="119">
        <v>113</v>
      </c>
      <c r="G114" s="125" t="str">
        <f>_xlfn.XLOOKUP(A114,Academies!B:B,Academies!C:C,"No")</f>
        <v>No</v>
      </c>
      <c r="H114" s="104"/>
      <c r="K114" s="148">
        <v>2286</v>
      </c>
      <c r="L114" s="144" t="s">
        <v>247</v>
      </c>
      <c r="M114" s="147">
        <v>0.60962566844919797</v>
      </c>
      <c r="O114" s="125"/>
    </row>
    <row r="115" spans="1:15" x14ac:dyDescent="0.3">
      <c r="A115" s="21" t="s">
        <v>490</v>
      </c>
      <c r="B115" s="21" t="s">
        <v>776</v>
      </c>
      <c r="C115" s="65">
        <f t="shared" si="4"/>
        <v>0.100719424460432</v>
      </c>
      <c r="D115" s="67">
        <f t="shared" si="5"/>
        <v>10.071942446043201</v>
      </c>
      <c r="E115" s="119">
        <v>114</v>
      </c>
      <c r="G115" s="125" t="str">
        <f>_xlfn.XLOOKUP(A115,Academies!B:B,Academies!C:C,"No")</f>
        <v>No</v>
      </c>
      <c r="H115" s="104"/>
      <c r="K115" s="148">
        <v>2288</v>
      </c>
      <c r="L115" s="144" t="s">
        <v>249</v>
      </c>
      <c r="M115" s="147">
        <v>0.25806451612903197</v>
      </c>
      <c r="O115" s="125"/>
    </row>
    <row r="116" spans="1:15" x14ac:dyDescent="0.3">
      <c r="A116" s="21" t="s">
        <v>448</v>
      </c>
      <c r="B116" s="21" t="s">
        <v>776</v>
      </c>
      <c r="C116" s="65">
        <f t="shared" si="4"/>
        <v>0.102362204724409</v>
      </c>
      <c r="D116" s="67">
        <f t="shared" si="5"/>
        <v>10.2362204724409</v>
      </c>
      <c r="E116" s="119">
        <v>115</v>
      </c>
      <c r="G116" s="125" t="str">
        <f>_xlfn.XLOOKUP(A116,Academies!B:B,Academies!C:C,"No")</f>
        <v>No</v>
      </c>
      <c r="H116" s="104"/>
      <c r="K116" s="148">
        <v>2289</v>
      </c>
      <c r="L116" s="144" t="s">
        <v>251</v>
      </c>
      <c r="M116" s="147">
        <v>0.25263157894736799</v>
      </c>
      <c r="O116" s="125"/>
    </row>
    <row r="117" spans="1:15" x14ac:dyDescent="0.3">
      <c r="A117" s="21" t="s">
        <v>399</v>
      </c>
      <c r="B117" s="21" t="s">
        <v>776</v>
      </c>
      <c r="C117" s="65">
        <f t="shared" si="4"/>
        <v>0.10344827586206901</v>
      </c>
      <c r="D117" s="67">
        <f t="shared" si="5"/>
        <v>10.3448275862069</v>
      </c>
      <c r="E117" s="119">
        <v>116</v>
      </c>
      <c r="G117" s="125" t="str">
        <f>_xlfn.XLOOKUP(A117,Academies!B:B,Academies!C:C,"No")</f>
        <v>No</v>
      </c>
      <c r="H117" s="104"/>
      <c r="K117" s="148">
        <v>2293</v>
      </c>
      <c r="L117" s="144" t="s">
        <v>254</v>
      </c>
      <c r="M117" s="147">
        <v>0.30386740331491702</v>
      </c>
      <c r="O117" s="125"/>
    </row>
    <row r="118" spans="1:15" x14ac:dyDescent="0.3">
      <c r="A118" s="21" t="s">
        <v>323</v>
      </c>
      <c r="B118" s="21" t="s">
        <v>776</v>
      </c>
      <c r="C118" s="65">
        <f t="shared" si="4"/>
        <v>0.104651162790698</v>
      </c>
      <c r="D118" s="67">
        <f t="shared" si="5"/>
        <v>10.4651162790698</v>
      </c>
      <c r="E118" s="119">
        <v>117</v>
      </c>
      <c r="G118" s="125" t="str">
        <f>_xlfn.XLOOKUP(A118,Academies!B:B,Academies!C:C,"No")</f>
        <v>No</v>
      </c>
      <c r="H118" s="104"/>
      <c r="K118" s="148">
        <v>2296</v>
      </c>
      <c r="L118" s="144" t="s">
        <v>256</v>
      </c>
      <c r="M118" s="147">
        <v>0.26415094339622602</v>
      </c>
      <c r="O118" s="125"/>
    </row>
    <row r="119" spans="1:15" x14ac:dyDescent="0.3">
      <c r="A119" s="21" t="s">
        <v>331</v>
      </c>
      <c r="B119" s="21" t="s">
        <v>776</v>
      </c>
      <c r="C119" s="65">
        <f t="shared" ref="C119:C150" si="6">_xlfn.XLOOKUP(A119,L:L,M:M)</f>
        <v>0.105263157894737</v>
      </c>
      <c r="D119" s="67">
        <f t="shared" ref="D119:D150" si="7">C119*100</f>
        <v>10.526315789473701</v>
      </c>
      <c r="E119" s="119">
        <v>118</v>
      </c>
      <c r="G119" s="125" t="str">
        <f>_xlfn.XLOOKUP(A119,Academies!B:B,Academies!C:C,"No")</f>
        <v>No</v>
      </c>
      <c r="H119" s="104"/>
      <c r="K119" s="148">
        <v>2306</v>
      </c>
      <c r="L119" s="144" t="s">
        <v>258</v>
      </c>
      <c r="M119" s="147">
        <v>0.26111111111111102</v>
      </c>
      <c r="O119" s="125"/>
    </row>
    <row r="120" spans="1:15" x14ac:dyDescent="0.3">
      <c r="A120" s="21" t="s">
        <v>38</v>
      </c>
      <c r="B120" s="21" t="s">
        <v>776</v>
      </c>
      <c r="C120" s="65">
        <f t="shared" si="6"/>
        <v>0.10606060606060599</v>
      </c>
      <c r="D120" s="67">
        <f t="shared" si="7"/>
        <v>10.6060606060606</v>
      </c>
      <c r="E120" s="119">
        <v>119</v>
      </c>
      <c r="G120" s="125" t="str">
        <f>_xlfn.XLOOKUP(A120,Academies!B:B,Academies!C:C,"No")</f>
        <v>No</v>
      </c>
      <c r="H120" s="104"/>
      <c r="K120" s="148">
        <v>2307</v>
      </c>
      <c r="L120" s="144" t="s">
        <v>260</v>
      </c>
      <c r="M120" s="147">
        <v>0.115853658536585</v>
      </c>
      <c r="O120" s="125"/>
    </row>
    <row r="121" spans="1:15" x14ac:dyDescent="0.3">
      <c r="A121" s="21" t="s">
        <v>130</v>
      </c>
      <c r="B121" s="21" t="s">
        <v>776</v>
      </c>
      <c r="C121" s="65">
        <f t="shared" si="6"/>
        <v>0.109090909090909</v>
      </c>
      <c r="D121" s="67">
        <f t="shared" si="7"/>
        <v>10.909090909090899</v>
      </c>
      <c r="E121" s="119">
        <v>120</v>
      </c>
      <c r="G121" s="125" t="str">
        <f>_xlfn.XLOOKUP(A121,Academies!B:B,Academies!C:C,"No")</f>
        <v>No</v>
      </c>
      <c r="H121" s="104"/>
      <c r="K121" s="148">
        <v>2310</v>
      </c>
      <c r="L121" s="144" t="s">
        <v>262</v>
      </c>
      <c r="M121" s="147">
        <v>0.44155844155844198</v>
      </c>
      <c r="O121" s="125"/>
    </row>
    <row r="122" spans="1:15" x14ac:dyDescent="0.3">
      <c r="A122" s="21" t="s">
        <v>233</v>
      </c>
      <c r="B122" s="21" t="s">
        <v>776</v>
      </c>
      <c r="C122" s="65">
        <f t="shared" si="6"/>
        <v>0.112426035502959</v>
      </c>
      <c r="D122" s="67">
        <f t="shared" si="7"/>
        <v>11.2426035502959</v>
      </c>
      <c r="E122" s="119">
        <v>121</v>
      </c>
      <c r="G122" s="125" t="str">
        <f>_xlfn.XLOOKUP(A122,Academies!B:B,Academies!C:C,"No")</f>
        <v>No</v>
      </c>
      <c r="H122" s="104"/>
      <c r="K122" s="148">
        <v>2314</v>
      </c>
      <c r="L122" s="144" t="s">
        <v>264</v>
      </c>
      <c r="M122" s="147">
        <v>0.67441860465116299</v>
      </c>
      <c r="O122" s="125"/>
    </row>
    <row r="123" spans="1:15" x14ac:dyDescent="0.3">
      <c r="A123" s="21" t="s">
        <v>462</v>
      </c>
      <c r="B123" s="21" t="s">
        <v>776</v>
      </c>
      <c r="C123" s="65">
        <f t="shared" si="6"/>
        <v>0.11363636363636399</v>
      </c>
      <c r="D123" s="67">
        <f t="shared" si="7"/>
        <v>11.363636363636399</v>
      </c>
      <c r="E123" s="119">
        <v>122</v>
      </c>
      <c r="G123" s="125" t="str">
        <f>_xlfn.XLOOKUP(A123,Academies!B:B,Academies!C:C,"No")</f>
        <v>No</v>
      </c>
      <c r="H123" s="104"/>
      <c r="K123" s="148">
        <v>2315</v>
      </c>
      <c r="L123" s="144" t="s">
        <v>266</v>
      </c>
      <c r="M123" s="147">
        <v>0.28275862068965502</v>
      </c>
      <c r="O123" s="125"/>
    </row>
    <row r="124" spans="1:15" x14ac:dyDescent="0.3">
      <c r="A124" s="21" t="s">
        <v>410</v>
      </c>
      <c r="B124" s="21" t="s">
        <v>776</v>
      </c>
      <c r="C124" s="65">
        <f t="shared" si="6"/>
        <v>0.116666666666667</v>
      </c>
      <c r="D124" s="67">
        <f t="shared" si="7"/>
        <v>11.6666666666667</v>
      </c>
      <c r="E124" s="119">
        <v>123</v>
      </c>
      <c r="G124" s="125" t="str">
        <f>_xlfn.XLOOKUP(A124,Academies!B:B,Academies!C:C,"No")</f>
        <v>No</v>
      </c>
      <c r="H124" s="104"/>
      <c r="K124" s="148">
        <v>2321</v>
      </c>
      <c r="L124" s="144" t="s">
        <v>269</v>
      </c>
      <c r="M124" s="147">
        <v>0.21634615384615399</v>
      </c>
      <c r="O124" s="125"/>
    </row>
    <row r="125" spans="1:15" x14ac:dyDescent="0.3">
      <c r="A125" s="21" t="s">
        <v>57</v>
      </c>
      <c r="B125" s="21" t="s">
        <v>776</v>
      </c>
      <c r="C125" s="65">
        <f t="shared" si="6"/>
        <v>0.11764705882352899</v>
      </c>
      <c r="D125" s="67">
        <f t="shared" si="7"/>
        <v>11.764705882352899</v>
      </c>
      <c r="E125" s="119">
        <v>124</v>
      </c>
      <c r="G125" s="125" t="str">
        <f>_xlfn.XLOOKUP(A125,Academies!B:B,Academies!C:C,"No")</f>
        <v>No</v>
      </c>
      <c r="H125" s="104"/>
      <c r="K125" s="148">
        <v>2326</v>
      </c>
      <c r="L125" s="144" t="s">
        <v>271</v>
      </c>
      <c r="M125" s="147">
        <v>0.122448979591837</v>
      </c>
      <c r="O125" s="125"/>
    </row>
    <row r="126" spans="1:15" x14ac:dyDescent="0.3">
      <c r="A126" s="21" t="s">
        <v>290</v>
      </c>
      <c r="B126" s="21" t="s">
        <v>776</v>
      </c>
      <c r="C126" s="65">
        <f t="shared" si="6"/>
        <v>0.11888111888111901</v>
      </c>
      <c r="D126" s="67">
        <f t="shared" si="7"/>
        <v>11.888111888111901</v>
      </c>
      <c r="E126" s="119">
        <v>125</v>
      </c>
      <c r="G126" s="125" t="str">
        <f>_xlfn.XLOOKUP(A126,Academies!B:B,Academies!C:C,"No")</f>
        <v>No</v>
      </c>
      <c r="H126" s="104"/>
      <c r="K126" s="148">
        <v>2329</v>
      </c>
      <c r="L126" s="144" t="s">
        <v>273</v>
      </c>
      <c r="M126" s="147">
        <v>0.36363636363636398</v>
      </c>
      <c r="O126" s="125"/>
    </row>
    <row r="127" spans="1:15" x14ac:dyDescent="0.3">
      <c r="A127" s="21" t="s">
        <v>306</v>
      </c>
      <c r="B127" s="21" t="s">
        <v>776</v>
      </c>
      <c r="C127" s="65">
        <f t="shared" si="6"/>
        <v>0.122905027932961</v>
      </c>
      <c r="D127" s="67">
        <f t="shared" si="7"/>
        <v>12.290502793296101</v>
      </c>
      <c r="E127" s="119">
        <v>126</v>
      </c>
      <c r="G127" s="125" t="str">
        <f>_xlfn.XLOOKUP(A127,Academies!B:B,Academies!C:C,"No")</f>
        <v>No</v>
      </c>
      <c r="H127" s="104"/>
      <c r="K127" s="148">
        <v>2332</v>
      </c>
      <c r="L127" s="144" t="s">
        <v>275</v>
      </c>
      <c r="M127" s="147">
        <v>0.15384615384615399</v>
      </c>
      <c r="O127" s="125"/>
    </row>
    <row r="128" spans="1:15" x14ac:dyDescent="0.3">
      <c r="A128" s="21" t="s">
        <v>65</v>
      </c>
      <c r="B128" s="21" t="s">
        <v>776</v>
      </c>
      <c r="C128" s="65">
        <f t="shared" si="6"/>
        <v>0.125</v>
      </c>
      <c r="D128" s="67">
        <f t="shared" si="7"/>
        <v>12.5</v>
      </c>
      <c r="E128" s="119">
        <v>127</v>
      </c>
      <c r="G128" s="125" t="str">
        <f>_xlfn.XLOOKUP(A128,Academies!B:B,Academies!C:C,"No")</f>
        <v>No</v>
      </c>
      <c r="H128" s="104"/>
      <c r="K128" s="148">
        <v>2336</v>
      </c>
      <c r="L128" s="144" t="s">
        <v>278</v>
      </c>
      <c r="M128" s="147">
        <v>0.480769230769231</v>
      </c>
      <c r="O128" s="125"/>
    </row>
    <row r="129" spans="1:15" x14ac:dyDescent="0.3">
      <c r="A129" s="21" t="s">
        <v>470</v>
      </c>
      <c r="B129" s="21" t="s">
        <v>776</v>
      </c>
      <c r="C129" s="65">
        <f t="shared" si="6"/>
        <v>0.12676056338028199</v>
      </c>
      <c r="D129" s="67">
        <f t="shared" si="7"/>
        <v>12.6760563380282</v>
      </c>
      <c r="E129" s="119">
        <v>128</v>
      </c>
      <c r="G129" s="125" t="str">
        <f>_xlfn.XLOOKUP(A129,Academies!B:B,Academies!C:C,"No")</f>
        <v>No</v>
      </c>
      <c r="H129" s="104"/>
      <c r="K129" s="148">
        <v>2338</v>
      </c>
      <c r="L129" s="144" t="s">
        <v>280</v>
      </c>
      <c r="M129" s="147">
        <v>0.21052631578947401</v>
      </c>
      <c r="O129" s="125"/>
    </row>
    <row r="130" spans="1:15" x14ac:dyDescent="0.3">
      <c r="A130" s="21" t="s">
        <v>180</v>
      </c>
      <c r="B130" s="21" t="s">
        <v>776</v>
      </c>
      <c r="C130" s="65">
        <f t="shared" si="6"/>
        <v>0.12682926829268301</v>
      </c>
      <c r="D130" s="67">
        <f t="shared" si="7"/>
        <v>12.6829268292683</v>
      </c>
      <c r="E130" s="119">
        <v>129</v>
      </c>
      <c r="G130" s="125" t="str">
        <f>_xlfn.XLOOKUP(A130,Academies!B:B,Academies!C:C,"No")</f>
        <v>No</v>
      </c>
      <c r="H130" s="104"/>
      <c r="K130" s="148">
        <v>2344</v>
      </c>
      <c r="L130" s="144" t="s">
        <v>282</v>
      </c>
      <c r="M130" s="147">
        <v>6.7307692307692304E-2</v>
      </c>
      <c r="O130" s="125"/>
    </row>
    <row r="131" spans="1:15" x14ac:dyDescent="0.3">
      <c r="A131" s="21" t="s">
        <v>110</v>
      </c>
      <c r="B131" s="21" t="s">
        <v>776</v>
      </c>
      <c r="C131" s="65">
        <f t="shared" si="6"/>
        <v>0.12738853503184699</v>
      </c>
      <c r="D131" s="67">
        <f t="shared" si="7"/>
        <v>12.7388535031847</v>
      </c>
      <c r="E131" s="119">
        <v>130</v>
      </c>
      <c r="G131" s="125" t="str">
        <f>_xlfn.XLOOKUP(A131,Academies!B:B,Academies!C:C,"No")</f>
        <v>No</v>
      </c>
      <c r="H131" s="104"/>
      <c r="K131" s="148">
        <v>2349</v>
      </c>
      <c r="L131" s="144" t="s">
        <v>284</v>
      </c>
      <c r="M131" s="147">
        <v>0.23868312757201601</v>
      </c>
      <c r="O131" s="125"/>
    </row>
    <row r="132" spans="1:15" x14ac:dyDescent="0.3">
      <c r="A132" s="21" t="s">
        <v>61</v>
      </c>
      <c r="B132" s="21" t="s">
        <v>776</v>
      </c>
      <c r="C132" s="65">
        <f t="shared" si="6"/>
        <v>0.13138686131386901</v>
      </c>
      <c r="D132" s="67">
        <f t="shared" si="7"/>
        <v>13.138686131386901</v>
      </c>
      <c r="E132" s="119">
        <v>131</v>
      </c>
      <c r="G132" s="125" t="str">
        <f>_xlfn.XLOOKUP(A132,Academies!B:B,Academies!C:C,"No")</f>
        <v>No</v>
      </c>
      <c r="H132" s="104"/>
      <c r="K132" s="148">
        <v>2351</v>
      </c>
      <c r="L132" s="144" t="s">
        <v>286</v>
      </c>
      <c r="M132" s="147">
        <v>0.33576642335766399</v>
      </c>
      <c r="O132" s="125"/>
    </row>
    <row r="133" spans="1:15" x14ac:dyDescent="0.3">
      <c r="A133" s="21" t="s">
        <v>468</v>
      </c>
      <c r="B133" s="21" t="s">
        <v>776</v>
      </c>
      <c r="C133" s="65">
        <f t="shared" si="6"/>
        <v>0.13235294117647101</v>
      </c>
      <c r="D133" s="67">
        <f t="shared" si="7"/>
        <v>13.235294117647101</v>
      </c>
      <c r="E133" s="119">
        <v>132</v>
      </c>
      <c r="G133" s="125" t="str">
        <f>_xlfn.XLOOKUP(A133,Academies!B:B,Academies!C:C,"No")</f>
        <v>No</v>
      </c>
      <c r="H133" s="104"/>
      <c r="K133" s="148">
        <v>2358</v>
      </c>
      <c r="L133" s="144" t="s">
        <v>288</v>
      </c>
      <c r="M133" s="147">
        <v>0.42647058823529399</v>
      </c>
      <c r="O133" s="125"/>
    </row>
    <row r="134" spans="1:15" x14ac:dyDescent="0.3">
      <c r="A134" s="21" t="s">
        <v>434</v>
      </c>
      <c r="B134" s="21" t="s">
        <v>776</v>
      </c>
      <c r="C134" s="65">
        <f t="shared" si="6"/>
        <v>0.13235294117647101</v>
      </c>
      <c r="D134" s="67">
        <f t="shared" si="7"/>
        <v>13.235294117647101</v>
      </c>
      <c r="E134" s="119">
        <v>133</v>
      </c>
      <c r="G134" s="125" t="str">
        <f>_xlfn.XLOOKUP(A134,Academies!B:B,Academies!C:C,"No")</f>
        <v>No</v>
      </c>
      <c r="H134" s="104"/>
      <c r="K134" s="148">
        <v>2359</v>
      </c>
      <c r="L134" s="144" t="s">
        <v>290</v>
      </c>
      <c r="M134" s="147">
        <v>0.11888111888111901</v>
      </c>
      <c r="O134" s="125"/>
    </row>
    <row r="135" spans="1:15" x14ac:dyDescent="0.3">
      <c r="A135" s="21" t="s">
        <v>317</v>
      </c>
      <c r="B135" s="21" t="s">
        <v>776</v>
      </c>
      <c r="C135" s="65">
        <f t="shared" si="6"/>
        <v>0.133333333333333</v>
      </c>
      <c r="D135" s="67">
        <f t="shared" si="7"/>
        <v>13.3333333333333</v>
      </c>
      <c r="E135" s="119">
        <v>134</v>
      </c>
      <c r="G135" s="125" t="str">
        <f>_xlfn.XLOOKUP(A135,Academies!B:B,Academies!C:C,"No")</f>
        <v>No</v>
      </c>
      <c r="H135" s="104"/>
      <c r="K135" s="148">
        <v>2361</v>
      </c>
      <c r="L135" s="144" t="s">
        <v>292</v>
      </c>
      <c r="M135" s="147">
        <v>0.33093525179856098</v>
      </c>
      <c r="O135" s="125"/>
    </row>
    <row r="136" spans="1:15" x14ac:dyDescent="0.3">
      <c r="A136" s="21" t="s">
        <v>432</v>
      </c>
      <c r="B136" s="21" t="s">
        <v>776</v>
      </c>
      <c r="C136" s="65">
        <f t="shared" si="6"/>
        <v>0.13698630136986301</v>
      </c>
      <c r="D136" s="67">
        <f t="shared" si="7"/>
        <v>13.698630136986301</v>
      </c>
      <c r="E136" s="119">
        <v>135</v>
      </c>
      <c r="G136" s="125" t="str">
        <f>_xlfn.XLOOKUP(A136,Academies!B:B,Academies!C:C,"No")</f>
        <v>No</v>
      </c>
      <c r="H136" s="104"/>
      <c r="K136" s="148">
        <v>2362</v>
      </c>
      <c r="L136" s="144" t="s">
        <v>294</v>
      </c>
      <c r="M136" s="147">
        <v>0.52985074626865702</v>
      </c>
      <c r="O136" s="125"/>
    </row>
    <row r="137" spans="1:15" x14ac:dyDescent="0.3">
      <c r="A137" s="21" t="s">
        <v>386</v>
      </c>
      <c r="B137" s="21" t="s">
        <v>776</v>
      </c>
      <c r="C137" s="65">
        <f t="shared" si="6"/>
        <v>0.13953488372093001</v>
      </c>
      <c r="D137" s="67">
        <f t="shared" si="7"/>
        <v>13.953488372093</v>
      </c>
      <c r="E137" s="119">
        <v>136</v>
      </c>
      <c r="G137" s="125" t="str">
        <f>_xlfn.XLOOKUP(A137,Academies!B:B,Academies!C:C,"No")</f>
        <v>No</v>
      </c>
      <c r="H137" s="104"/>
      <c r="K137" s="148">
        <v>2368</v>
      </c>
      <c r="L137" s="144" t="s">
        <v>296</v>
      </c>
      <c r="M137" s="147">
        <v>0.17475728155339801</v>
      </c>
      <c r="O137" s="125"/>
    </row>
    <row r="138" spans="1:15" x14ac:dyDescent="0.3">
      <c r="A138" s="21" t="s">
        <v>104</v>
      </c>
      <c r="B138" s="21" t="s">
        <v>776</v>
      </c>
      <c r="C138" s="65">
        <f t="shared" si="6"/>
        <v>0.14619883040935699</v>
      </c>
      <c r="D138" s="67">
        <f t="shared" si="7"/>
        <v>14.619883040935699</v>
      </c>
      <c r="E138" s="119">
        <v>137</v>
      </c>
      <c r="G138" s="125" t="str">
        <f>_xlfn.XLOOKUP(A138,Academies!B:B,Academies!C:C,"No")</f>
        <v>No</v>
      </c>
      <c r="H138" s="104"/>
      <c r="K138" s="148">
        <v>2372</v>
      </c>
      <c r="L138" s="144" t="s">
        <v>298</v>
      </c>
      <c r="M138" s="147">
        <v>0.55688622754491002</v>
      </c>
      <c r="O138" s="125"/>
    </row>
    <row r="139" spans="1:15" x14ac:dyDescent="0.3">
      <c r="A139" s="21" t="s">
        <v>458</v>
      </c>
      <c r="B139" s="21" t="s">
        <v>776</v>
      </c>
      <c r="C139" s="65">
        <f t="shared" si="6"/>
        <v>0.14893617021276601</v>
      </c>
      <c r="D139" s="67">
        <f t="shared" si="7"/>
        <v>14.893617021276601</v>
      </c>
      <c r="E139" s="119">
        <v>138</v>
      </c>
      <c r="G139" s="125" t="str">
        <f>_xlfn.XLOOKUP(A139,Academies!B:B,Academies!C:C,"No")</f>
        <v>No</v>
      </c>
      <c r="H139" s="104"/>
      <c r="K139" s="148">
        <v>2373</v>
      </c>
      <c r="L139" s="144" t="s">
        <v>300</v>
      </c>
      <c r="M139" s="147">
        <v>9.7402597402597393E-2</v>
      </c>
      <c r="O139" s="125"/>
    </row>
    <row r="140" spans="1:15" x14ac:dyDescent="0.3">
      <c r="A140" s="21" t="s">
        <v>351</v>
      </c>
      <c r="B140" s="21" t="s">
        <v>776</v>
      </c>
      <c r="C140" s="65">
        <f t="shared" si="6"/>
        <v>0.14903846153846201</v>
      </c>
      <c r="D140" s="67">
        <f t="shared" si="7"/>
        <v>14.903846153846201</v>
      </c>
      <c r="E140" s="119">
        <v>139</v>
      </c>
      <c r="G140" s="125" t="str">
        <f>_xlfn.XLOOKUP(A140,Academies!B:B,Academies!C:C,"No")</f>
        <v>No</v>
      </c>
      <c r="H140" s="104"/>
      <c r="K140" s="148">
        <v>2375</v>
      </c>
      <c r="L140" s="144" t="s">
        <v>302</v>
      </c>
      <c r="M140" s="147">
        <v>0.36290322580645201</v>
      </c>
      <c r="O140" s="125"/>
    </row>
    <row r="141" spans="1:15" x14ac:dyDescent="0.3">
      <c r="A141" s="21" t="s">
        <v>112</v>
      </c>
      <c r="B141" s="21" t="s">
        <v>776</v>
      </c>
      <c r="C141" s="65">
        <f t="shared" si="6"/>
        <v>0.15094339622641501</v>
      </c>
      <c r="D141" s="67">
        <f t="shared" si="7"/>
        <v>15.094339622641501</v>
      </c>
      <c r="E141" s="119">
        <v>140</v>
      </c>
      <c r="G141" s="125" t="str">
        <f>_xlfn.XLOOKUP(A141,Academies!B:B,Academies!C:C,"No")</f>
        <v>No</v>
      </c>
      <c r="H141" s="104"/>
      <c r="K141" s="148">
        <v>2377</v>
      </c>
      <c r="L141" s="144" t="s">
        <v>304</v>
      </c>
      <c r="M141" s="147">
        <v>0.2</v>
      </c>
      <c r="O141" s="125"/>
    </row>
    <row r="142" spans="1:15" x14ac:dyDescent="0.3">
      <c r="A142" s="21" t="s">
        <v>436</v>
      </c>
      <c r="B142" s="21" t="s">
        <v>776</v>
      </c>
      <c r="C142" s="65">
        <f t="shared" si="6"/>
        <v>0.152</v>
      </c>
      <c r="D142" s="67">
        <f t="shared" si="7"/>
        <v>15.2</v>
      </c>
      <c r="E142" s="119">
        <v>141</v>
      </c>
      <c r="G142" s="125" t="str">
        <f>_xlfn.XLOOKUP(A142,Academies!B:B,Academies!C:C,"No")</f>
        <v>No</v>
      </c>
      <c r="H142" s="104"/>
      <c r="K142" s="148">
        <v>2511</v>
      </c>
      <c r="L142" s="144" t="s">
        <v>306</v>
      </c>
      <c r="M142" s="147">
        <v>0.122905027932961</v>
      </c>
      <c r="O142" s="125"/>
    </row>
    <row r="143" spans="1:15" x14ac:dyDescent="0.3">
      <c r="A143" s="21" t="s">
        <v>472</v>
      </c>
      <c r="B143" s="21" t="s">
        <v>776</v>
      </c>
      <c r="C143" s="65">
        <f t="shared" si="6"/>
        <v>0.152744630071599</v>
      </c>
      <c r="D143" s="67">
        <f t="shared" si="7"/>
        <v>15.2744630071599</v>
      </c>
      <c r="E143" s="119">
        <v>142</v>
      </c>
      <c r="G143" s="125" t="str">
        <f>_xlfn.XLOOKUP(A143,Academies!B:B,Academies!C:C,"No")</f>
        <v>No</v>
      </c>
      <c r="H143" s="104"/>
      <c r="K143" s="148">
        <v>2618</v>
      </c>
      <c r="L143" s="144" t="s">
        <v>308</v>
      </c>
      <c r="M143" s="147">
        <v>0.23054755043227701</v>
      </c>
      <c r="O143" s="125"/>
    </row>
    <row r="144" spans="1:15" x14ac:dyDescent="0.3">
      <c r="A144" s="21" t="s">
        <v>460</v>
      </c>
      <c r="B144" s="21" t="s">
        <v>776</v>
      </c>
      <c r="C144" s="65">
        <f t="shared" si="6"/>
        <v>0.15306122448979601</v>
      </c>
      <c r="D144" s="67">
        <f t="shared" si="7"/>
        <v>15.3061224489796</v>
      </c>
      <c r="E144" s="119">
        <v>143</v>
      </c>
      <c r="G144" s="125" t="str">
        <f>_xlfn.XLOOKUP(A144,Academies!B:B,Academies!C:C,"No")</f>
        <v>No</v>
      </c>
      <c r="H144" s="104"/>
      <c r="K144" s="148">
        <v>2622</v>
      </c>
      <c r="L144" s="144" t="s">
        <v>311</v>
      </c>
      <c r="M144" s="147">
        <v>0.17105263157894701</v>
      </c>
      <c r="O144" s="125"/>
    </row>
    <row r="145" spans="1:15" x14ac:dyDescent="0.3">
      <c r="A145" s="21" t="s">
        <v>116</v>
      </c>
      <c r="B145" s="21" t="s">
        <v>776</v>
      </c>
      <c r="C145" s="65">
        <f t="shared" si="6"/>
        <v>0.15384615384615399</v>
      </c>
      <c r="D145" s="67">
        <f t="shared" si="7"/>
        <v>15.384615384615399</v>
      </c>
      <c r="E145" s="119">
        <v>144</v>
      </c>
      <c r="G145" s="125" t="str">
        <f>_xlfn.XLOOKUP(A145,Academies!B:B,Academies!C:C,"No")</f>
        <v>No</v>
      </c>
      <c r="H145" s="104"/>
      <c r="K145" s="148">
        <v>2623</v>
      </c>
      <c r="L145" s="144" t="s">
        <v>313</v>
      </c>
      <c r="M145" s="147">
        <v>5.8139534883720902E-2</v>
      </c>
      <c r="O145" s="125"/>
    </row>
    <row r="146" spans="1:15" x14ac:dyDescent="0.3">
      <c r="A146" s="21" t="s">
        <v>373</v>
      </c>
      <c r="B146" s="21" t="s">
        <v>776</v>
      </c>
      <c r="C146" s="65">
        <f t="shared" si="6"/>
        <v>0.15625</v>
      </c>
      <c r="D146" s="67">
        <f t="shared" si="7"/>
        <v>15.625</v>
      </c>
      <c r="E146" s="119">
        <v>145</v>
      </c>
      <c r="G146" s="125" t="str">
        <f>_xlfn.XLOOKUP(A146,Academies!B:B,Academies!C:C,"No")</f>
        <v>No</v>
      </c>
      <c r="H146" s="104"/>
      <c r="K146" s="148">
        <v>2624</v>
      </c>
      <c r="L146" s="144" t="s">
        <v>315</v>
      </c>
      <c r="M146" s="147">
        <v>0.262820512820513</v>
      </c>
      <c r="O146" s="125"/>
    </row>
    <row r="147" spans="1:15" x14ac:dyDescent="0.3">
      <c r="A147" s="21" t="s">
        <v>444</v>
      </c>
      <c r="B147" s="21" t="s">
        <v>776</v>
      </c>
      <c r="C147" s="65">
        <f t="shared" si="6"/>
        <v>0.157894736842105</v>
      </c>
      <c r="D147" s="67">
        <f t="shared" si="7"/>
        <v>15.789473684210501</v>
      </c>
      <c r="E147" s="119">
        <v>146</v>
      </c>
      <c r="G147" s="125" t="str">
        <f>_xlfn.XLOOKUP(A147,Academies!B:B,Academies!C:C,"No")</f>
        <v>No</v>
      </c>
      <c r="H147" s="104"/>
      <c r="K147" s="148">
        <v>2625</v>
      </c>
      <c r="L147" s="144" t="s">
        <v>317</v>
      </c>
      <c r="M147" s="147">
        <v>0.133333333333333</v>
      </c>
      <c r="O147" s="125"/>
    </row>
    <row r="148" spans="1:15" x14ac:dyDescent="0.3">
      <c r="A148" s="21" t="s">
        <v>176</v>
      </c>
      <c r="B148" s="21" t="s">
        <v>776</v>
      </c>
      <c r="C148" s="65">
        <f t="shared" si="6"/>
        <v>0.157894736842105</v>
      </c>
      <c r="D148" s="67">
        <f t="shared" si="7"/>
        <v>15.789473684210501</v>
      </c>
      <c r="E148" s="119">
        <v>147</v>
      </c>
      <c r="G148" s="125" t="str">
        <f>_xlfn.XLOOKUP(A148,Academies!B:B,Academies!C:C,"No")</f>
        <v>No</v>
      </c>
      <c r="H148" s="104"/>
      <c r="K148" s="148">
        <v>2626</v>
      </c>
      <c r="L148" s="144" t="s">
        <v>319</v>
      </c>
      <c r="M148" s="147">
        <v>0.34426229508196698</v>
      </c>
      <c r="O148" s="125"/>
    </row>
    <row r="149" spans="1:15" x14ac:dyDescent="0.3">
      <c r="A149" s="21" t="s">
        <v>494</v>
      </c>
      <c r="B149" s="21" t="s">
        <v>776</v>
      </c>
      <c r="C149" s="65">
        <f t="shared" si="6"/>
        <v>0.158371040723982</v>
      </c>
      <c r="D149" s="67">
        <f t="shared" si="7"/>
        <v>15.837104072398201</v>
      </c>
      <c r="E149" s="119">
        <v>148</v>
      </c>
      <c r="G149" s="125" t="str">
        <f>_xlfn.XLOOKUP(A149,Academies!B:B,Academies!C:C,"No")</f>
        <v>No</v>
      </c>
      <c r="H149" s="104"/>
      <c r="K149" s="148">
        <v>3002</v>
      </c>
      <c r="L149" s="144" t="s">
        <v>321</v>
      </c>
      <c r="M149" s="147">
        <v>0.22</v>
      </c>
      <c r="O149" s="125"/>
    </row>
    <row r="150" spans="1:15" x14ac:dyDescent="0.3">
      <c r="A150" s="21" t="s">
        <v>380</v>
      </c>
      <c r="B150" s="21" t="s">
        <v>776</v>
      </c>
      <c r="C150" s="65">
        <f t="shared" si="6"/>
        <v>0.160714285714286</v>
      </c>
      <c r="D150" s="67">
        <f t="shared" si="7"/>
        <v>16.071428571428601</v>
      </c>
      <c r="E150" s="119">
        <v>149</v>
      </c>
      <c r="G150" s="125" t="str">
        <f>_xlfn.XLOOKUP(A150,Academies!B:B,Academies!C:C,"No")</f>
        <v>No</v>
      </c>
      <c r="H150" s="104"/>
      <c r="K150" s="148">
        <v>3007</v>
      </c>
      <c r="L150" s="144" t="s">
        <v>323</v>
      </c>
      <c r="M150" s="147">
        <v>0.104651162790698</v>
      </c>
      <c r="O150" s="125"/>
    </row>
    <row r="151" spans="1:15" x14ac:dyDescent="0.3">
      <c r="A151" s="21" t="s">
        <v>456</v>
      </c>
      <c r="B151" s="21" t="s">
        <v>776</v>
      </c>
      <c r="C151" s="65">
        <f t="shared" ref="C151:C182" si="8">_xlfn.XLOOKUP(A151,L:L,M:M)</f>
        <v>0.161016949152542</v>
      </c>
      <c r="D151" s="67">
        <f t="shared" ref="D151:D182" si="9">C151*100</f>
        <v>16.1016949152542</v>
      </c>
      <c r="E151" s="119">
        <v>150</v>
      </c>
      <c r="G151" s="125" t="str">
        <f>_xlfn.XLOOKUP(A151,Academies!B:B,Academies!C:C,"No")</f>
        <v>No</v>
      </c>
      <c r="H151" s="104"/>
      <c r="K151" s="148">
        <v>3009</v>
      </c>
      <c r="L151" s="144" t="s">
        <v>325</v>
      </c>
      <c r="M151" s="147">
        <v>9.5588235294117599E-2</v>
      </c>
      <c r="O151" s="125"/>
    </row>
    <row r="152" spans="1:15" x14ac:dyDescent="0.3">
      <c r="A152" s="21" t="s">
        <v>440</v>
      </c>
      <c r="B152" s="21" t="s">
        <v>776</v>
      </c>
      <c r="C152" s="65">
        <f t="shared" si="8"/>
        <v>0.16513761467889901</v>
      </c>
      <c r="D152" s="67">
        <f t="shared" si="9"/>
        <v>16.5137614678899</v>
      </c>
      <c r="E152" s="119">
        <v>151</v>
      </c>
      <c r="G152" s="125" t="str">
        <f>_xlfn.XLOOKUP(A152,Academies!B:B,Academies!C:C,"No")</f>
        <v>No</v>
      </c>
      <c r="H152" s="104"/>
      <c r="K152" s="148">
        <v>3016</v>
      </c>
      <c r="L152" s="144" t="s">
        <v>328</v>
      </c>
      <c r="M152" s="147">
        <v>0.24137931034482801</v>
      </c>
      <c r="O152" s="125"/>
    </row>
    <row r="153" spans="1:15" x14ac:dyDescent="0.3">
      <c r="A153" s="21" t="s">
        <v>341</v>
      </c>
      <c r="B153" s="21" t="s">
        <v>776</v>
      </c>
      <c r="C153" s="65">
        <f t="shared" si="8"/>
        <v>0.16911764705882401</v>
      </c>
      <c r="D153" s="67">
        <f t="shared" si="9"/>
        <v>16.911764705882401</v>
      </c>
      <c r="E153" s="119">
        <v>152</v>
      </c>
      <c r="G153" s="125" t="str">
        <f>_xlfn.XLOOKUP(A153,Academies!B:B,Academies!C:C,"No")</f>
        <v>No</v>
      </c>
      <c r="H153" s="104"/>
      <c r="K153" s="148">
        <v>3018</v>
      </c>
      <c r="L153" s="144" t="s">
        <v>331</v>
      </c>
      <c r="M153" s="147">
        <v>0.105263157894737</v>
      </c>
      <c r="O153" s="125"/>
    </row>
    <row r="154" spans="1:15" x14ac:dyDescent="0.3">
      <c r="A154" s="21" t="s">
        <v>311</v>
      </c>
      <c r="B154" s="21" t="s">
        <v>776</v>
      </c>
      <c r="C154" s="65">
        <f t="shared" si="8"/>
        <v>0.17105263157894701</v>
      </c>
      <c r="D154" s="67">
        <f t="shared" si="9"/>
        <v>17.105263157894701</v>
      </c>
      <c r="E154" s="119">
        <v>153</v>
      </c>
      <c r="G154" s="125" t="str">
        <f>_xlfn.XLOOKUP(A154,Academies!B:B,Academies!C:C,"No")</f>
        <v>No</v>
      </c>
      <c r="H154" s="104"/>
      <c r="K154" s="148">
        <v>3019</v>
      </c>
      <c r="L154" s="144" t="s">
        <v>333</v>
      </c>
      <c r="M154" s="147">
        <v>0.528795811518325</v>
      </c>
      <c r="O154" s="125"/>
    </row>
    <row r="155" spans="1:15" x14ac:dyDescent="0.3">
      <c r="A155" s="21" t="s">
        <v>100</v>
      </c>
      <c r="B155" s="21" t="s">
        <v>776</v>
      </c>
      <c r="C155" s="65">
        <f t="shared" si="8"/>
        <v>0.17142857142857101</v>
      </c>
      <c r="D155" s="67">
        <f t="shared" si="9"/>
        <v>17.1428571428571</v>
      </c>
      <c r="E155" s="119">
        <v>154</v>
      </c>
      <c r="G155" s="125" t="str">
        <f>_xlfn.XLOOKUP(A155,Academies!B:B,Academies!C:C,"No")</f>
        <v>No</v>
      </c>
      <c r="H155" s="104"/>
      <c r="K155" s="148">
        <v>3022</v>
      </c>
      <c r="L155" s="144" t="s">
        <v>335</v>
      </c>
      <c r="M155" s="147">
        <v>0.28571428571428598</v>
      </c>
      <c r="O155" s="125"/>
    </row>
    <row r="156" spans="1:15" x14ac:dyDescent="0.3">
      <c r="A156" s="21" t="s">
        <v>120</v>
      </c>
      <c r="B156" s="21" t="s">
        <v>776</v>
      </c>
      <c r="C156" s="65">
        <f t="shared" si="8"/>
        <v>0.17460317460317501</v>
      </c>
      <c r="D156" s="67">
        <f t="shared" si="9"/>
        <v>17.460317460317501</v>
      </c>
      <c r="E156" s="119">
        <v>155</v>
      </c>
      <c r="G156" s="125" t="str">
        <f>_xlfn.XLOOKUP(A156,Academies!B:B,Academies!C:C,"No")</f>
        <v>No</v>
      </c>
      <c r="H156" s="104"/>
      <c r="K156" s="148">
        <v>3024</v>
      </c>
      <c r="L156" s="144" t="s">
        <v>337</v>
      </c>
      <c r="M156" s="147">
        <v>0.33333333333333298</v>
      </c>
      <c r="O156" s="125"/>
    </row>
    <row r="157" spans="1:15" x14ac:dyDescent="0.3">
      <c r="A157" s="21" t="s">
        <v>296</v>
      </c>
      <c r="B157" s="21" t="s">
        <v>776</v>
      </c>
      <c r="C157" s="65">
        <f t="shared" si="8"/>
        <v>0.17475728155339801</v>
      </c>
      <c r="D157" s="67">
        <f t="shared" si="9"/>
        <v>17.475728155339802</v>
      </c>
      <c r="E157" s="119">
        <v>156</v>
      </c>
      <c r="G157" s="125" t="str">
        <f>_xlfn.XLOOKUP(A157,Academies!B:B,Academies!C:C,"No")</f>
        <v>No</v>
      </c>
      <c r="H157" s="104"/>
      <c r="K157" s="148">
        <v>3026</v>
      </c>
      <c r="L157" s="144" t="s">
        <v>339</v>
      </c>
      <c r="M157" s="147">
        <v>0.17525773195876301</v>
      </c>
      <c r="O157" s="125"/>
    </row>
    <row r="158" spans="1:15" x14ac:dyDescent="0.3">
      <c r="A158" s="21" t="s">
        <v>339</v>
      </c>
      <c r="B158" s="21" t="s">
        <v>776</v>
      </c>
      <c r="C158" s="65">
        <f t="shared" si="8"/>
        <v>0.17525773195876301</v>
      </c>
      <c r="D158" s="67">
        <f t="shared" si="9"/>
        <v>17.525773195876301</v>
      </c>
      <c r="E158" s="119">
        <v>157</v>
      </c>
      <c r="G158" s="125" t="str">
        <f>_xlfn.XLOOKUP(A158,Academies!B:B,Academies!C:C,"No")</f>
        <v>No</v>
      </c>
      <c r="H158" s="104"/>
      <c r="K158" s="148">
        <v>3027</v>
      </c>
      <c r="L158" s="144" t="s">
        <v>341</v>
      </c>
      <c r="M158" s="147">
        <v>0.16911764705882401</v>
      </c>
      <c r="O158" s="125"/>
    </row>
    <row r="159" spans="1:15" x14ac:dyDescent="0.3">
      <c r="A159" s="21" t="s">
        <v>32</v>
      </c>
      <c r="B159" s="21" t="s">
        <v>776</v>
      </c>
      <c r="C159" s="65">
        <f t="shared" si="8"/>
        <v>0.17592592592592601</v>
      </c>
      <c r="D159" s="67">
        <f t="shared" si="9"/>
        <v>17.592592592592602</v>
      </c>
      <c r="E159" s="119">
        <v>158</v>
      </c>
      <c r="G159" s="125" t="str">
        <f>_xlfn.XLOOKUP(A159,Academies!B:B,Academies!C:C,"No")</f>
        <v>No</v>
      </c>
      <c r="H159" s="104"/>
      <c r="K159" s="148">
        <v>3030</v>
      </c>
      <c r="L159" s="144" t="s">
        <v>343</v>
      </c>
      <c r="M159" s="147">
        <v>0</v>
      </c>
      <c r="O159" s="125"/>
    </row>
    <row r="160" spans="1:15" x14ac:dyDescent="0.3">
      <c r="A160" s="21" t="s">
        <v>454</v>
      </c>
      <c r="B160" s="21" t="s">
        <v>776</v>
      </c>
      <c r="C160" s="65">
        <f t="shared" si="8"/>
        <v>0.17777777777777801</v>
      </c>
      <c r="D160" s="67">
        <f t="shared" si="9"/>
        <v>17.7777777777778</v>
      </c>
      <c r="E160" s="119">
        <v>159</v>
      </c>
      <c r="G160" s="125" t="str">
        <f>_xlfn.XLOOKUP(A160,Academies!B:B,Academies!C:C,"No")</f>
        <v>No</v>
      </c>
      <c r="H160" s="104"/>
      <c r="K160" s="148">
        <v>3032</v>
      </c>
      <c r="L160" s="144" t="s">
        <v>345</v>
      </c>
      <c r="M160" s="147">
        <v>0.43850267379679098</v>
      </c>
      <c r="O160" s="125"/>
    </row>
    <row r="161" spans="1:15" x14ac:dyDescent="0.3">
      <c r="A161" s="21" t="s">
        <v>427</v>
      </c>
      <c r="B161" s="21" t="s">
        <v>776</v>
      </c>
      <c r="C161" s="65">
        <f t="shared" si="8"/>
        <v>0.17940199335548199</v>
      </c>
      <c r="D161" s="67">
        <f t="shared" si="9"/>
        <v>17.940199335548197</v>
      </c>
      <c r="E161" s="119">
        <v>160</v>
      </c>
      <c r="G161" s="125" t="str">
        <f>_xlfn.XLOOKUP(A161,Academies!B:B,Academies!C:C,"No")</f>
        <v>No</v>
      </c>
      <c r="H161" s="104"/>
      <c r="K161" s="148">
        <v>3033</v>
      </c>
      <c r="L161" s="144" t="s">
        <v>347</v>
      </c>
      <c r="M161" s="147">
        <v>0.35</v>
      </c>
      <c r="O161" s="125"/>
    </row>
    <row r="162" spans="1:15" x14ac:dyDescent="0.3">
      <c r="A162" s="21" t="s">
        <v>407</v>
      </c>
      <c r="B162" s="21" t="s">
        <v>776</v>
      </c>
      <c r="C162" s="65">
        <f t="shared" si="8"/>
        <v>0.186046511627907</v>
      </c>
      <c r="D162" s="67">
        <f t="shared" si="9"/>
        <v>18.604651162790699</v>
      </c>
      <c r="E162" s="119">
        <v>161</v>
      </c>
      <c r="G162" s="125" t="str">
        <f>_xlfn.XLOOKUP(A162,Academies!B:B,Academies!C:C,"No")</f>
        <v>No</v>
      </c>
      <c r="H162" s="104"/>
      <c r="K162" s="148">
        <v>3034</v>
      </c>
      <c r="L162" s="144" t="s">
        <v>349</v>
      </c>
      <c r="M162" s="147">
        <v>9.6774193548387094E-2</v>
      </c>
      <c r="O162" s="125"/>
    </row>
    <row r="163" spans="1:15" x14ac:dyDescent="0.3">
      <c r="A163" s="21" t="s">
        <v>24</v>
      </c>
      <c r="B163" s="21" t="s">
        <v>776</v>
      </c>
      <c r="C163" s="65">
        <f t="shared" si="8"/>
        <v>0.186046511627907</v>
      </c>
      <c r="D163" s="67">
        <f t="shared" si="9"/>
        <v>18.604651162790699</v>
      </c>
      <c r="E163" s="119">
        <v>162</v>
      </c>
      <c r="G163" s="125" t="str">
        <f>_xlfn.XLOOKUP(A163,Academies!B:B,Academies!C:C,"No")</f>
        <v>No</v>
      </c>
      <c r="H163" s="104"/>
      <c r="K163" s="148">
        <v>3035</v>
      </c>
      <c r="L163" s="144" t="s">
        <v>351</v>
      </c>
      <c r="M163" s="147">
        <v>0.14903846153846201</v>
      </c>
      <c r="O163" s="125"/>
    </row>
    <row r="164" spans="1:15" x14ac:dyDescent="0.3">
      <c r="A164" s="21" t="s">
        <v>241</v>
      </c>
      <c r="B164" s="21" t="s">
        <v>776</v>
      </c>
      <c r="C164" s="65">
        <f t="shared" si="8"/>
        <v>0.19178082191780799</v>
      </c>
      <c r="D164" s="67">
        <f t="shared" si="9"/>
        <v>19.178082191780799</v>
      </c>
      <c r="E164" s="119">
        <v>163</v>
      </c>
      <c r="G164" s="125" t="str">
        <f>_xlfn.XLOOKUP(A164,Academies!B:B,Academies!C:C,"No")</f>
        <v>No</v>
      </c>
      <c r="H164" s="104"/>
      <c r="K164" s="148">
        <v>3036</v>
      </c>
      <c r="L164" s="144" t="s">
        <v>353</v>
      </c>
      <c r="M164" s="147">
        <v>0.32421875</v>
      </c>
      <c r="O164" s="125"/>
    </row>
    <row r="165" spans="1:15" x14ac:dyDescent="0.3">
      <c r="A165" s="21" t="s">
        <v>390</v>
      </c>
      <c r="B165" s="21" t="s">
        <v>776</v>
      </c>
      <c r="C165" s="65">
        <f t="shared" si="8"/>
        <v>0.19512195121951201</v>
      </c>
      <c r="D165" s="67">
        <f t="shared" si="9"/>
        <v>19.512195121951201</v>
      </c>
      <c r="E165" s="119">
        <v>164</v>
      </c>
      <c r="G165" s="125" t="str">
        <f>_xlfn.XLOOKUP(A165,Academies!B:B,Academies!C:C,"No")</f>
        <v>No</v>
      </c>
      <c r="H165" s="104"/>
      <c r="K165" s="148">
        <v>3037</v>
      </c>
      <c r="L165" s="144" t="s">
        <v>355</v>
      </c>
      <c r="M165" s="147">
        <v>0.33333333333333298</v>
      </c>
      <c r="O165" s="125"/>
    </row>
    <row r="166" spans="1:15" x14ac:dyDescent="0.3">
      <c r="A166" s="21" t="s">
        <v>384</v>
      </c>
      <c r="B166" s="21" t="s">
        <v>776</v>
      </c>
      <c r="C166" s="65">
        <f t="shared" si="8"/>
        <v>0.2</v>
      </c>
      <c r="D166" s="67">
        <f t="shared" si="9"/>
        <v>20</v>
      </c>
      <c r="E166" s="119">
        <v>165</v>
      </c>
      <c r="G166" s="125" t="str">
        <f>_xlfn.XLOOKUP(A166,Academies!B:B,Academies!C:C,"No")</f>
        <v>No</v>
      </c>
      <c r="H166" s="104"/>
      <c r="K166" s="148">
        <v>3038</v>
      </c>
      <c r="L166" s="144" t="s">
        <v>357</v>
      </c>
      <c r="M166" s="147">
        <v>0.47457627118644102</v>
      </c>
      <c r="O166" s="125"/>
    </row>
    <row r="167" spans="1:15" x14ac:dyDescent="0.3">
      <c r="A167" s="21" t="s">
        <v>40</v>
      </c>
      <c r="B167" s="21" t="s">
        <v>776</v>
      </c>
      <c r="C167" s="65">
        <f t="shared" si="8"/>
        <v>0.20100502512562801</v>
      </c>
      <c r="D167" s="67">
        <f t="shared" si="9"/>
        <v>20.100502512562802</v>
      </c>
      <c r="E167" s="119">
        <v>166</v>
      </c>
      <c r="G167" s="125" t="str">
        <f>_xlfn.XLOOKUP(A167,Academies!B:B,Academies!C:C,"No")</f>
        <v>No</v>
      </c>
      <c r="H167" s="104"/>
      <c r="K167" s="148">
        <v>3039</v>
      </c>
      <c r="L167" s="144" t="s">
        <v>359</v>
      </c>
      <c r="M167" s="147">
        <v>0.33333333333333298</v>
      </c>
      <c r="O167" s="125"/>
    </row>
    <row r="168" spans="1:15" x14ac:dyDescent="0.3">
      <c r="A168" s="21" t="s">
        <v>44</v>
      </c>
      <c r="B168" s="21" t="s">
        <v>776</v>
      </c>
      <c r="C168" s="65">
        <f t="shared" si="8"/>
        <v>0.20408163265306101</v>
      </c>
      <c r="D168" s="67">
        <f t="shared" si="9"/>
        <v>20.408163265306101</v>
      </c>
      <c r="E168" s="119">
        <v>167</v>
      </c>
      <c r="G168" s="125" t="str">
        <f>_xlfn.XLOOKUP(A168,Academies!B:B,Academies!C:C,"No")</f>
        <v>No</v>
      </c>
      <c r="H168" s="104"/>
      <c r="K168" s="148">
        <v>3040</v>
      </c>
      <c r="L168" s="144" t="s">
        <v>361</v>
      </c>
      <c r="M168" s="147">
        <v>0.28571428571428598</v>
      </c>
      <c r="O168" s="125"/>
    </row>
    <row r="169" spans="1:15" x14ac:dyDescent="0.3">
      <c r="A169" s="21" t="s">
        <v>159</v>
      </c>
      <c r="B169" s="21" t="s">
        <v>776</v>
      </c>
      <c r="C169" s="65">
        <f t="shared" si="8"/>
        <v>0.21182266009852199</v>
      </c>
      <c r="D169" s="67">
        <f t="shared" si="9"/>
        <v>21.182266009852199</v>
      </c>
      <c r="E169" s="119">
        <v>168</v>
      </c>
      <c r="G169" s="125" t="str">
        <f>_xlfn.XLOOKUP(A169,Academies!B:B,Academies!C:C,"No")</f>
        <v>No</v>
      </c>
      <c r="H169" s="104"/>
      <c r="K169" s="148">
        <v>3041</v>
      </c>
      <c r="L169" s="144" t="s">
        <v>363</v>
      </c>
      <c r="M169" s="147">
        <v>0</v>
      </c>
      <c r="O169" s="125"/>
    </row>
    <row r="170" spans="1:15" x14ac:dyDescent="0.3">
      <c r="A170" s="21" t="s">
        <v>168</v>
      </c>
      <c r="B170" s="21" t="s">
        <v>776</v>
      </c>
      <c r="C170" s="65">
        <f t="shared" si="8"/>
        <v>0.21395348837209299</v>
      </c>
      <c r="D170" s="67">
        <f t="shared" si="9"/>
        <v>21.395348837209298</v>
      </c>
      <c r="E170" s="119">
        <v>169</v>
      </c>
      <c r="G170" s="125" t="str">
        <f>_xlfn.XLOOKUP(A170,Academies!B:B,Academies!C:C,"No")</f>
        <v>No</v>
      </c>
      <c r="H170" s="104"/>
      <c r="K170" s="148">
        <v>3042</v>
      </c>
      <c r="L170" s="144" t="s">
        <v>365</v>
      </c>
      <c r="M170" s="147">
        <v>0.27522935779816499</v>
      </c>
      <c r="O170" s="125"/>
    </row>
    <row r="171" spans="1:15" x14ac:dyDescent="0.3">
      <c r="A171" s="21" t="s">
        <v>388</v>
      </c>
      <c r="B171" s="21" t="s">
        <v>776</v>
      </c>
      <c r="C171" s="65">
        <f t="shared" si="8"/>
        <v>0.214285714285714</v>
      </c>
      <c r="D171" s="67">
        <f t="shared" si="9"/>
        <v>21.428571428571399</v>
      </c>
      <c r="E171" s="119">
        <v>170</v>
      </c>
      <c r="G171" s="125" t="str">
        <f>_xlfn.XLOOKUP(A171,Academies!B:B,Academies!C:C,"No")</f>
        <v>No</v>
      </c>
      <c r="H171" s="104"/>
      <c r="K171" s="148">
        <v>3046</v>
      </c>
      <c r="L171" s="144" t="s">
        <v>367</v>
      </c>
      <c r="M171" s="147">
        <v>0.19318181818181801</v>
      </c>
      <c r="O171" s="125"/>
    </row>
    <row r="172" spans="1:15" x14ac:dyDescent="0.3">
      <c r="A172" s="21" t="s">
        <v>382</v>
      </c>
      <c r="B172" s="21" t="s">
        <v>776</v>
      </c>
      <c r="C172" s="65">
        <f t="shared" si="8"/>
        <v>0.21538461538461501</v>
      </c>
      <c r="D172" s="67">
        <f t="shared" si="9"/>
        <v>21.538461538461501</v>
      </c>
      <c r="E172" s="119">
        <v>171</v>
      </c>
      <c r="G172" s="125" t="str">
        <f>_xlfn.XLOOKUP(A172,Academies!B:B,Academies!C:C,"No")</f>
        <v>No</v>
      </c>
      <c r="H172" s="104"/>
      <c r="K172" s="148">
        <v>3048</v>
      </c>
      <c r="L172" s="144" t="s">
        <v>369</v>
      </c>
      <c r="M172" s="147">
        <v>0.290697674418605</v>
      </c>
      <c r="O172" s="125"/>
    </row>
    <row r="173" spans="1:15" x14ac:dyDescent="0.3">
      <c r="A173" s="21" t="s">
        <v>269</v>
      </c>
      <c r="B173" s="21" t="s">
        <v>776</v>
      </c>
      <c r="C173" s="65">
        <f t="shared" si="8"/>
        <v>0.21634615384615399</v>
      </c>
      <c r="D173" s="67">
        <f t="shared" si="9"/>
        <v>21.634615384615401</v>
      </c>
      <c r="E173" s="119">
        <v>172</v>
      </c>
      <c r="G173" s="125" t="str">
        <f>_xlfn.XLOOKUP(A173,Academies!B:B,Academies!C:C,"No")</f>
        <v>No</v>
      </c>
      <c r="H173" s="104"/>
      <c r="K173" s="148">
        <v>3050</v>
      </c>
      <c r="L173" s="144" t="s">
        <v>371</v>
      </c>
      <c r="M173" s="147">
        <v>0.32642487046632102</v>
      </c>
      <c r="O173" s="125"/>
    </row>
    <row r="174" spans="1:15" x14ac:dyDescent="0.3">
      <c r="A174" s="21" t="s">
        <v>59</v>
      </c>
      <c r="B174" s="21" t="s">
        <v>776</v>
      </c>
      <c r="C174" s="65">
        <f t="shared" si="8"/>
        <v>0.22</v>
      </c>
      <c r="D174" s="67">
        <f t="shared" si="9"/>
        <v>22</v>
      </c>
      <c r="E174" s="119">
        <v>173</v>
      </c>
      <c r="G174" s="125" t="str">
        <f>_xlfn.XLOOKUP(A174,Academies!B:B,Academies!C:C,"No")</f>
        <v>No</v>
      </c>
      <c r="H174" s="104"/>
      <c r="K174" s="148">
        <v>3055</v>
      </c>
      <c r="L174" s="144" t="s">
        <v>373</v>
      </c>
      <c r="M174" s="147">
        <v>0.15625</v>
      </c>
      <c r="O174" s="125"/>
    </row>
    <row r="175" spans="1:15" x14ac:dyDescent="0.3">
      <c r="A175" s="21" t="s">
        <v>452</v>
      </c>
      <c r="B175" s="21" t="s">
        <v>776</v>
      </c>
      <c r="C175" s="65">
        <f t="shared" si="8"/>
        <v>0.22807017543859601</v>
      </c>
      <c r="D175" s="67">
        <f t="shared" si="9"/>
        <v>22.807017543859601</v>
      </c>
      <c r="E175" s="119">
        <v>174</v>
      </c>
      <c r="G175" s="125" t="str">
        <f>_xlfn.XLOOKUP(A175,Academies!B:B,Academies!C:C,"No")</f>
        <v>No</v>
      </c>
      <c r="H175" s="104"/>
      <c r="K175" s="148">
        <v>3060</v>
      </c>
      <c r="L175" s="144" t="s">
        <v>376</v>
      </c>
      <c r="M175" s="147">
        <v>7.8947368421052599E-2</v>
      </c>
      <c r="O175" s="125"/>
    </row>
    <row r="176" spans="1:15" x14ac:dyDescent="0.3">
      <c r="A176" s="21" t="s">
        <v>308</v>
      </c>
      <c r="B176" s="21" t="s">
        <v>776</v>
      </c>
      <c r="C176" s="65">
        <f t="shared" si="8"/>
        <v>0.23054755043227701</v>
      </c>
      <c r="D176" s="67">
        <f t="shared" si="9"/>
        <v>23.054755043227701</v>
      </c>
      <c r="E176" s="119">
        <v>175</v>
      </c>
      <c r="G176" s="125" t="str">
        <f>_xlfn.XLOOKUP(A176,Academies!B:B,Academies!C:C,"No")</f>
        <v>No</v>
      </c>
      <c r="H176" s="104"/>
      <c r="K176" s="148">
        <v>3061</v>
      </c>
      <c r="L176" s="144" t="s">
        <v>378</v>
      </c>
      <c r="M176" s="147">
        <v>8.6956521739130405E-2</v>
      </c>
      <c r="O176" s="125"/>
    </row>
    <row r="177" spans="1:15" x14ac:dyDescent="0.3">
      <c r="A177" s="21" t="s">
        <v>403</v>
      </c>
      <c r="B177" s="21" t="s">
        <v>776</v>
      </c>
      <c r="C177" s="65">
        <f t="shared" si="8"/>
        <v>0.230769230769231</v>
      </c>
      <c r="D177" s="67">
        <f t="shared" si="9"/>
        <v>23.076923076923102</v>
      </c>
      <c r="E177" s="119">
        <v>176</v>
      </c>
      <c r="G177" s="125" t="str">
        <f>_xlfn.XLOOKUP(A177,Academies!B:B,Academies!C:C,"No")</f>
        <v>No</v>
      </c>
      <c r="H177" s="104"/>
      <c r="K177" s="148">
        <v>3062</v>
      </c>
      <c r="L177" s="144" t="s">
        <v>380</v>
      </c>
      <c r="M177" s="147">
        <v>0.160714285714286</v>
      </c>
      <c r="O177" s="125"/>
    </row>
    <row r="178" spans="1:15" x14ac:dyDescent="0.3">
      <c r="A178" s="21" t="s">
        <v>394</v>
      </c>
      <c r="B178" s="21" t="s">
        <v>776</v>
      </c>
      <c r="C178" s="65">
        <f t="shared" si="8"/>
        <v>0.232876712328767</v>
      </c>
      <c r="D178" s="67">
        <f t="shared" si="9"/>
        <v>23.287671232876701</v>
      </c>
      <c r="E178" s="119">
        <v>177</v>
      </c>
      <c r="G178" s="125" t="str">
        <f>_xlfn.XLOOKUP(A178,Academies!B:B,Academies!C:C,"No")</f>
        <v>No</v>
      </c>
      <c r="H178" s="104"/>
      <c r="K178" s="148">
        <v>3065</v>
      </c>
      <c r="L178" s="144" t="s">
        <v>382</v>
      </c>
      <c r="M178" s="147">
        <v>0.21538461538461501</v>
      </c>
      <c r="O178" s="125"/>
    </row>
    <row r="179" spans="1:15" x14ac:dyDescent="0.3">
      <c r="A179" s="21" t="s">
        <v>476</v>
      </c>
      <c r="B179" s="21" t="s">
        <v>776</v>
      </c>
      <c r="C179" s="65">
        <f t="shared" si="8"/>
        <v>0.233009708737864</v>
      </c>
      <c r="D179" s="67">
        <f t="shared" si="9"/>
        <v>23.300970873786401</v>
      </c>
      <c r="E179" s="119">
        <v>178</v>
      </c>
      <c r="G179" s="125" t="str">
        <f>_xlfn.XLOOKUP(A179,Academies!B:B,Academies!C:C,"No")</f>
        <v>No</v>
      </c>
      <c r="H179" s="104"/>
      <c r="K179" s="148">
        <v>3069</v>
      </c>
      <c r="L179" s="144" t="s">
        <v>384</v>
      </c>
      <c r="M179" s="147">
        <v>0.2</v>
      </c>
      <c r="O179" s="125"/>
    </row>
    <row r="180" spans="1:15" x14ac:dyDescent="0.3">
      <c r="A180" s="21" t="s">
        <v>446</v>
      </c>
      <c r="B180" s="21" t="s">
        <v>776</v>
      </c>
      <c r="C180" s="65">
        <f t="shared" si="8"/>
        <v>0.23376623376623401</v>
      </c>
      <c r="D180" s="67">
        <f t="shared" si="9"/>
        <v>23.3766233766234</v>
      </c>
      <c r="E180" s="119">
        <v>179</v>
      </c>
      <c r="G180" s="125" t="str">
        <f>_xlfn.XLOOKUP(A180,Academies!B:B,Academies!C:C,"No")</f>
        <v>No</v>
      </c>
      <c r="H180" s="104"/>
      <c r="K180" s="148">
        <v>3070</v>
      </c>
      <c r="L180" s="144" t="s">
        <v>386</v>
      </c>
      <c r="M180" s="147">
        <v>0.13953488372093001</v>
      </c>
      <c r="O180" s="125"/>
    </row>
    <row r="181" spans="1:15" x14ac:dyDescent="0.3">
      <c r="A181" s="21" t="s">
        <v>71</v>
      </c>
      <c r="B181" s="21" t="s">
        <v>776</v>
      </c>
      <c r="C181" s="65">
        <f t="shared" si="8"/>
        <v>0.23381294964028801</v>
      </c>
      <c r="D181" s="67">
        <f t="shared" si="9"/>
        <v>23.3812949640288</v>
      </c>
      <c r="E181" s="119">
        <v>180</v>
      </c>
      <c r="G181" s="125" t="str">
        <f>_xlfn.XLOOKUP(A181,Academies!B:B,Academies!C:C,"No")</f>
        <v>No</v>
      </c>
      <c r="H181" s="104"/>
      <c r="K181" s="148">
        <v>3071</v>
      </c>
      <c r="L181" s="144" t="s">
        <v>388</v>
      </c>
      <c r="M181" s="147">
        <v>0.214285714285714</v>
      </c>
      <c r="O181" s="125"/>
    </row>
    <row r="182" spans="1:15" x14ac:dyDescent="0.3">
      <c r="A182" s="21" t="s">
        <v>227</v>
      </c>
      <c r="B182" s="21" t="s">
        <v>776</v>
      </c>
      <c r="C182" s="65">
        <f t="shared" si="8"/>
        <v>0.233870967741935</v>
      </c>
      <c r="D182" s="67">
        <f t="shared" si="9"/>
        <v>23.387096774193498</v>
      </c>
      <c r="E182" s="119">
        <v>181</v>
      </c>
      <c r="G182" s="125" t="str">
        <f>_xlfn.XLOOKUP(A182,Academies!B:B,Academies!C:C,"No")</f>
        <v>No</v>
      </c>
      <c r="H182" s="104"/>
      <c r="K182" s="148">
        <v>3073</v>
      </c>
      <c r="L182" s="144" t="s">
        <v>390</v>
      </c>
      <c r="M182" s="147">
        <v>0.19512195121951201</v>
      </c>
      <c r="O182" s="125"/>
    </row>
    <row r="183" spans="1:15" x14ac:dyDescent="0.3">
      <c r="A183" s="21" t="s">
        <v>161</v>
      </c>
      <c r="B183" s="21" t="s">
        <v>776</v>
      </c>
      <c r="C183" s="65">
        <f t="shared" ref="C183:C214" si="10">_xlfn.XLOOKUP(A183,L:L,M:M)</f>
        <v>0.238095238095238</v>
      </c>
      <c r="D183" s="67">
        <f t="shared" ref="D183:D214" si="11">C183*100</f>
        <v>23.8095238095238</v>
      </c>
      <c r="E183" s="119">
        <v>182</v>
      </c>
      <c r="G183" s="125" t="str">
        <f>_xlfn.XLOOKUP(A183,Academies!B:B,Academies!C:C,"No")</f>
        <v>No</v>
      </c>
      <c r="H183" s="104"/>
      <c r="K183" s="148">
        <v>3074</v>
      </c>
      <c r="L183" s="144" t="s">
        <v>392</v>
      </c>
      <c r="M183" s="147">
        <v>0.24137931034482801</v>
      </c>
      <c r="O183" s="125"/>
    </row>
    <row r="184" spans="1:15" x14ac:dyDescent="0.3">
      <c r="A184" s="21" t="s">
        <v>392</v>
      </c>
      <c r="B184" s="21" t="s">
        <v>776</v>
      </c>
      <c r="C184" s="65">
        <f t="shared" si="10"/>
        <v>0.24137931034482801</v>
      </c>
      <c r="D184" s="67">
        <f t="shared" si="11"/>
        <v>24.137931034482801</v>
      </c>
      <c r="E184" s="119">
        <v>183</v>
      </c>
      <c r="G184" s="125" t="str">
        <f>_xlfn.XLOOKUP(A184,Academies!B:B,Academies!C:C,"No")</f>
        <v>No</v>
      </c>
      <c r="H184" s="104"/>
      <c r="K184" s="148">
        <v>3075</v>
      </c>
      <c r="L184" s="144" t="s">
        <v>394</v>
      </c>
      <c r="M184" s="147">
        <v>0.232876712328767</v>
      </c>
      <c r="O184" s="125"/>
    </row>
    <row r="185" spans="1:15" x14ac:dyDescent="0.3">
      <c r="A185" s="21" t="s">
        <v>30</v>
      </c>
      <c r="B185" s="21" t="s">
        <v>776</v>
      </c>
      <c r="C185" s="65">
        <f t="shared" si="10"/>
        <v>0.24444444444444399</v>
      </c>
      <c r="D185" s="67">
        <f t="shared" si="11"/>
        <v>24.4444444444444</v>
      </c>
      <c r="E185" s="119">
        <v>184</v>
      </c>
      <c r="G185" s="125" t="str">
        <f>_xlfn.XLOOKUP(A185,Academies!B:B,Academies!C:C,"No")</f>
        <v>No</v>
      </c>
      <c r="H185" s="104"/>
      <c r="K185" s="148">
        <v>3077</v>
      </c>
      <c r="L185" s="144" t="s">
        <v>397</v>
      </c>
      <c r="M185" s="147">
        <v>0.06</v>
      </c>
      <c r="O185" s="125"/>
    </row>
    <row r="186" spans="1:15" x14ac:dyDescent="0.3">
      <c r="A186" s="21" t="s">
        <v>215</v>
      </c>
      <c r="B186" s="21" t="s">
        <v>776</v>
      </c>
      <c r="C186" s="65">
        <f t="shared" si="10"/>
        <v>0.25</v>
      </c>
      <c r="D186" s="67">
        <f t="shared" si="11"/>
        <v>25</v>
      </c>
      <c r="E186" s="119">
        <v>185</v>
      </c>
      <c r="G186" s="125" t="str">
        <f>_xlfn.XLOOKUP(A186,Academies!B:B,Academies!C:C,"No")</f>
        <v>No</v>
      </c>
      <c r="H186" s="104"/>
      <c r="K186" s="148">
        <v>3079</v>
      </c>
      <c r="L186" s="144" t="s">
        <v>399</v>
      </c>
      <c r="M186" s="147">
        <v>0.10344827586206901</v>
      </c>
      <c r="O186" s="125"/>
    </row>
    <row r="187" spans="1:15" x14ac:dyDescent="0.3">
      <c r="A187" s="21" t="s">
        <v>106</v>
      </c>
      <c r="B187" s="21" t="s">
        <v>776</v>
      </c>
      <c r="C187" s="65">
        <f t="shared" si="10"/>
        <v>0.25</v>
      </c>
      <c r="D187" s="67">
        <f t="shared" si="11"/>
        <v>25</v>
      </c>
      <c r="E187" s="119">
        <v>186</v>
      </c>
      <c r="G187" s="125" t="str">
        <f>_xlfn.XLOOKUP(A187,Academies!B:B,Academies!C:C,"No")</f>
        <v>No</v>
      </c>
      <c r="H187" s="104"/>
      <c r="K187" s="148">
        <v>3080</v>
      </c>
      <c r="L187" s="144" t="s">
        <v>401</v>
      </c>
      <c r="M187" s="147">
        <v>0.37048192771084298</v>
      </c>
      <c r="O187" s="125"/>
    </row>
    <row r="188" spans="1:15" x14ac:dyDescent="0.3">
      <c r="A188" s="21" t="s">
        <v>484</v>
      </c>
      <c r="B188" s="21" t="s">
        <v>776</v>
      </c>
      <c r="C188" s="65">
        <f t="shared" si="10"/>
        <v>0.25061425061425102</v>
      </c>
      <c r="D188" s="67">
        <f t="shared" si="11"/>
        <v>25.061425061425101</v>
      </c>
      <c r="E188" s="119">
        <v>187</v>
      </c>
      <c r="G188" s="125" t="str">
        <f>_xlfn.XLOOKUP(A188,Academies!B:B,Academies!C:C,"No")</f>
        <v>No</v>
      </c>
      <c r="H188" s="104"/>
      <c r="K188" s="148">
        <v>3082</v>
      </c>
      <c r="L188" s="144" t="s">
        <v>403</v>
      </c>
      <c r="M188" s="147">
        <v>0.230769230769231</v>
      </c>
      <c r="O188" s="125"/>
    </row>
    <row r="189" spans="1:15" x14ac:dyDescent="0.3">
      <c r="A189" s="21" t="s">
        <v>315</v>
      </c>
      <c r="B189" s="21" t="s">
        <v>776</v>
      </c>
      <c r="C189" s="65">
        <f t="shared" si="10"/>
        <v>0.262820512820513</v>
      </c>
      <c r="D189" s="67">
        <f t="shared" si="11"/>
        <v>26.282051282051299</v>
      </c>
      <c r="E189" s="119">
        <v>188</v>
      </c>
      <c r="G189" s="125" t="str">
        <f>_xlfn.XLOOKUP(A189,Academies!B:B,Academies!C:C,"No")</f>
        <v>No</v>
      </c>
      <c r="H189" s="104"/>
      <c r="K189" s="148">
        <v>3083</v>
      </c>
      <c r="L189" s="144" t="s">
        <v>405</v>
      </c>
      <c r="M189" s="147">
        <v>8.8235294117647106E-2</v>
      </c>
      <c r="O189" s="125"/>
    </row>
    <row r="190" spans="1:15" x14ac:dyDescent="0.3">
      <c r="A190" s="21" t="s">
        <v>256</v>
      </c>
      <c r="B190" s="21" t="s">
        <v>776</v>
      </c>
      <c r="C190" s="65">
        <f t="shared" si="10"/>
        <v>0.26415094339622602</v>
      </c>
      <c r="D190" s="67">
        <f t="shared" si="11"/>
        <v>26.415094339622602</v>
      </c>
      <c r="E190" s="119">
        <v>189</v>
      </c>
      <c r="G190" s="125" t="str">
        <f>_xlfn.XLOOKUP(A190,Academies!B:B,Academies!C:C,"No")</f>
        <v>No</v>
      </c>
      <c r="H190" s="104"/>
      <c r="K190" s="148">
        <v>3087</v>
      </c>
      <c r="L190" s="144" t="s">
        <v>407</v>
      </c>
      <c r="M190" s="147">
        <v>0.186046511627907</v>
      </c>
      <c r="O190" s="125"/>
    </row>
    <row r="191" spans="1:15" x14ac:dyDescent="0.3">
      <c r="A191" s="21" t="s">
        <v>174</v>
      </c>
      <c r="B191" s="21" t="s">
        <v>776</v>
      </c>
      <c r="C191" s="65">
        <f t="shared" si="10"/>
        <v>0.26570048309178701</v>
      </c>
      <c r="D191" s="67">
        <f t="shared" si="11"/>
        <v>26.570048309178702</v>
      </c>
      <c r="E191" s="119">
        <v>190</v>
      </c>
      <c r="G191" s="125" t="str">
        <f>_xlfn.XLOOKUP(A191,Academies!B:B,Academies!C:C,"No")</f>
        <v>No</v>
      </c>
      <c r="H191" s="104"/>
      <c r="K191" s="148">
        <v>3090</v>
      </c>
      <c r="L191" s="144" t="s">
        <v>410</v>
      </c>
      <c r="M191" s="147">
        <v>0.116666666666667</v>
      </c>
      <c r="O191" s="125"/>
    </row>
    <row r="192" spans="1:15" x14ac:dyDescent="0.3">
      <c r="A192" s="21" t="s">
        <v>414</v>
      </c>
      <c r="B192" s="21" t="s">
        <v>776</v>
      </c>
      <c r="C192" s="65">
        <f t="shared" si="10"/>
        <v>0.26785714285714302</v>
      </c>
      <c r="D192" s="67">
        <f t="shared" si="11"/>
        <v>26.785714285714302</v>
      </c>
      <c r="E192" s="119">
        <v>191</v>
      </c>
      <c r="G192" s="125" t="str">
        <f>_xlfn.XLOOKUP(A192,Academies!B:B,Academies!C:C,"No")</f>
        <v>No</v>
      </c>
      <c r="H192" s="104"/>
      <c r="K192" s="148">
        <v>3093</v>
      </c>
      <c r="L192" s="144" t="s">
        <v>412</v>
      </c>
      <c r="M192" s="147">
        <v>0.5</v>
      </c>
      <c r="O192" s="125"/>
    </row>
    <row r="193" spans="1:15" x14ac:dyDescent="0.3">
      <c r="A193" s="21" t="s">
        <v>75</v>
      </c>
      <c r="B193" s="21" t="s">
        <v>776</v>
      </c>
      <c r="C193" s="65">
        <f t="shared" si="10"/>
        <v>0.26851851851851899</v>
      </c>
      <c r="D193" s="67">
        <f t="shared" si="11"/>
        <v>26.851851851851897</v>
      </c>
      <c r="E193" s="119">
        <v>192</v>
      </c>
      <c r="G193" s="125" t="str">
        <f>_xlfn.XLOOKUP(A193,Academies!B:B,Academies!C:C,"No")</f>
        <v>No</v>
      </c>
      <c r="H193" s="104"/>
      <c r="K193" s="148">
        <v>3094</v>
      </c>
      <c r="L193" s="144" t="s">
        <v>414</v>
      </c>
      <c r="M193" s="147">
        <v>0.26785714285714302</v>
      </c>
      <c r="O193" s="125"/>
    </row>
    <row r="194" spans="1:15" x14ac:dyDescent="0.3">
      <c r="A194" s="21" t="s">
        <v>238</v>
      </c>
      <c r="B194" s="21" t="s">
        <v>776</v>
      </c>
      <c r="C194" s="65">
        <f t="shared" si="10"/>
        <v>0.26966292134831499</v>
      </c>
      <c r="D194" s="67">
        <f t="shared" si="11"/>
        <v>26.966292134831498</v>
      </c>
      <c r="E194" s="119">
        <v>193</v>
      </c>
      <c r="G194" s="125" t="str">
        <f>_xlfn.XLOOKUP(A194,Academies!B:B,Academies!C:C,"No")</f>
        <v>No</v>
      </c>
      <c r="H194" s="104"/>
      <c r="K194" s="148">
        <v>3098</v>
      </c>
      <c r="L194" s="144" t="s">
        <v>416</v>
      </c>
      <c r="M194" s="147">
        <v>9.8360655737704902E-2</v>
      </c>
      <c r="O194" s="125"/>
    </row>
    <row r="195" spans="1:15" x14ac:dyDescent="0.3">
      <c r="A195" s="21" t="s">
        <v>102</v>
      </c>
      <c r="B195" s="21" t="s">
        <v>776</v>
      </c>
      <c r="C195" s="65">
        <f t="shared" si="10"/>
        <v>0.27058823529411802</v>
      </c>
      <c r="D195" s="67">
        <f t="shared" si="11"/>
        <v>27.058823529411804</v>
      </c>
      <c r="E195" s="119">
        <v>194</v>
      </c>
      <c r="G195" s="125" t="str">
        <f>_xlfn.XLOOKUP(A195,Academies!B:B,Academies!C:C,"No")</f>
        <v>No</v>
      </c>
      <c r="H195" s="104"/>
      <c r="K195" s="148">
        <v>3099</v>
      </c>
      <c r="L195" s="144" t="s">
        <v>418</v>
      </c>
      <c r="M195" s="147">
        <v>0.30769230769230799</v>
      </c>
      <c r="O195" s="125"/>
    </row>
    <row r="196" spans="1:15" x14ac:dyDescent="0.3">
      <c r="A196" s="21" t="s">
        <v>365</v>
      </c>
      <c r="B196" s="21" t="s">
        <v>776</v>
      </c>
      <c r="C196" s="65">
        <f t="shared" si="10"/>
        <v>0.27522935779816499</v>
      </c>
      <c r="D196" s="67">
        <f t="shared" si="11"/>
        <v>27.5229357798165</v>
      </c>
      <c r="E196" s="119">
        <v>195</v>
      </c>
      <c r="G196" s="125" t="str">
        <f>_xlfn.XLOOKUP(A196,Academies!B:B,Academies!C:C,"No")</f>
        <v>No</v>
      </c>
      <c r="H196" s="104"/>
      <c r="K196" s="148">
        <v>3100</v>
      </c>
      <c r="L196" s="144" t="s">
        <v>420</v>
      </c>
      <c r="M196" s="147">
        <v>0.27419354838709697</v>
      </c>
      <c r="O196" s="125"/>
    </row>
    <row r="197" spans="1:15" x14ac:dyDescent="0.3">
      <c r="A197" s="21" t="s">
        <v>208</v>
      </c>
      <c r="B197" s="21" t="s">
        <v>776</v>
      </c>
      <c r="C197" s="65">
        <f t="shared" si="10"/>
        <v>0.27659574468085102</v>
      </c>
      <c r="D197" s="67">
        <f t="shared" si="11"/>
        <v>27.659574468085101</v>
      </c>
      <c r="E197" s="119">
        <v>196</v>
      </c>
      <c r="G197" s="125" t="str">
        <f>_xlfn.XLOOKUP(A197,Academies!B:B,Academies!C:C,"No")</f>
        <v>No</v>
      </c>
      <c r="H197" s="104"/>
      <c r="K197" s="148">
        <v>3105</v>
      </c>
      <c r="L197" s="144" t="s">
        <v>423</v>
      </c>
      <c r="M197" s="147">
        <v>7.8947368421052599E-2</v>
      </c>
      <c r="O197" s="125"/>
    </row>
    <row r="198" spans="1:15" x14ac:dyDescent="0.3">
      <c r="A198" s="21" t="s">
        <v>46</v>
      </c>
      <c r="B198" s="21" t="s">
        <v>776</v>
      </c>
      <c r="C198" s="65">
        <f t="shared" si="10"/>
        <v>0.28000000000000003</v>
      </c>
      <c r="D198" s="67">
        <f t="shared" si="11"/>
        <v>28.000000000000004</v>
      </c>
      <c r="E198" s="119">
        <v>197</v>
      </c>
      <c r="G198" s="125" t="str">
        <f>_xlfn.XLOOKUP(A198,Academies!B:B,Academies!C:C,"No")</f>
        <v>No</v>
      </c>
      <c r="H198" s="104"/>
      <c r="K198" s="148">
        <v>3106</v>
      </c>
      <c r="L198" s="144" t="s">
        <v>425</v>
      </c>
      <c r="M198" s="147">
        <v>0.25</v>
      </c>
      <c r="O198" s="125"/>
    </row>
    <row r="199" spans="1:15" x14ac:dyDescent="0.3">
      <c r="A199" s="21" t="s">
        <v>266</v>
      </c>
      <c r="B199" s="21" t="s">
        <v>776</v>
      </c>
      <c r="C199" s="65">
        <f t="shared" si="10"/>
        <v>0.28275862068965502</v>
      </c>
      <c r="D199" s="67">
        <f t="shared" si="11"/>
        <v>28.275862068965502</v>
      </c>
      <c r="E199" s="119">
        <v>198</v>
      </c>
      <c r="G199" s="125" t="str">
        <f>_xlfn.XLOOKUP(A199,Academies!B:B,Academies!C:C,"No")</f>
        <v>No</v>
      </c>
      <c r="H199" s="104"/>
      <c r="K199" s="148">
        <v>3107</v>
      </c>
      <c r="L199" s="144" t="s">
        <v>427</v>
      </c>
      <c r="M199" s="147">
        <v>0.17940199335548199</v>
      </c>
      <c r="O199" s="125"/>
    </row>
    <row r="200" spans="1:15" x14ac:dyDescent="0.3">
      <c r="A200" s="21" t="s">
        <v>335</v>
      </c>
      <c r="B200" s="21" t="s">
        <v>776</v>
      </c>
      <c r="C200" s="65">
        <f t="shared" si="10"/>
        <v>0.28571428571428598</v>
      </c>
      <c r="D200" s="67">
        <f t="shared" si="11"/>
        <v>28.571428571428598</v>
      </c>
      <c r="E200" s="119">
        <v>199</v>
      </c>
      <c r="G200" s="125" t="str">
        <f>_xlfn.XLOOKUP(A200,Academies!B:B,Academies!C:C,"No")</f>
        <v>No</v>
      </c>
      <c r="H200" s="104"/>
      <c r="K200" s="148">
        <v>3110</v>
      </c>
      <c r="L200" s="144" t="s">
        <v>429</v>
      </c>
      <c r="M200" s="147">
        <v>0.39903846153846201</v>
      </c>
      <c r="O200" s="125"/>
    </row>
    <row r="201" spans="1:15" x14ac:dyDescent="0.3">
      <c r="A201" s="21" t="s">
        <v>361</v>
      </c>
      <c r="B201" s="21" t="s">
        <v>776</v>
      </c>
      <c r="C201" s="65">
        <f t="shared" si="10"/>
        <v>0.28571428571428598</v>
      </c>
      <c r="D201" s="67">
        <f t="shared" si="11"/>
        <v>28.571428571428598</v>
      </c>
      <c r="E201" s="119">
        <v>200</v>
      </c>
      <c r="G201" s="125" t="str">
        <f>_xlfn.XLOOKUP(A201,Academies!B:B,Academies!C:C,"No")</f>
        <v>No</v>
      </c>
      <c r="H201" s="104"/>
      <c r="K201" s="148">
        <v>3156</v>
      </c>
      <c r="L201" s="144" t="s">
        <v>432</v>
      </c>
      <c r="M201" s="147">
        <v>0.13698630136986301</v>
      </c>
      <c r="O201" s="125"/>
    </row>
    <row r="202" spans="1:15" x14ac:dyDescent="0.3">
      <c r="A202" s="21" t="s">
        <v>229</v>
      </c>
      <c r="B202" s="21" t="s">
        <v>776</v>
      </c>
      <c r="C202" s="65">
        <f t="shared" si="10"/>
        <v>0.290697674418605</v>
      </c>
      <c r="D202" s="67">
        <f t="shared" si="11"/>
        <v>29.069767441860499</v>
      </c>
      <c r="E202" s="119">
        <v>201</v>
      </c>
      <c r="G202" s="125" t="str">
        <f>_xlfn.XLOOKUP(A202,Academies!B:B,Academies!C:C,"No")</f>
        <v>No</v>
      </c>
      <c r="H202" s="104"/>
      <c r="K202" s="148">
        <v>3157</v>
      </c>
      <c r="L202" s="144" t="s">
        <v>434</v>
      </c>
      <c r="M202" s="147">
        <v>0.13235294117647101</v>
      </c>
      <c r="O202" s="125"/>
    </row>
    <row r="203" spans="1:15" x14ac:dyDescent="0.3">
      <c r="A203" s="21" t="s">
        <v>478</v>
      </c>
      <c r="B203" s="21" t="s">
        <v>776</v>
      </c>
      <c r="C203" s="65">
        <f t="shared" si="10"/>
        <v>0.29729729729729698</v>
      </c>
      <c r="D203" s="67">
        <f t="shared" si="11"/>
        <v>29.729729729729698</v>
      </c>
      <c r="E203" s="119">
        <v>202</v>
      </c>
      <c r="G203" s="125" t="str">
        <f>_xlfn.XLOOKUP(A203,Academies!B:B,Academies!C:C,"No")</f>
        <v>No</v>
      </c>
      <c r="H203" s="104"/>
      <c r="K203" s="148">
        <v>3161</v>
      </c>
      <c r="L203" s="144" t="s">
        <v>436</v>
      </c>
      <c r="M203" s="147">
        <v>0.152</v>
      </c>
      <c r="O203" s="125"/>
    </row>
    <row r="204" spans="1:15" x14ac:dyDescent="0.3">
      <c r="A204" s="21" t="s">
        <v>254</v>
      </c>
      <c r="B204" s="21" t="s">
        <v>776</v>
      </c>
      <c r="C204" s="65">
        <f t="shared" si="10"/>
        <v>0.30386740331491702</v>
      </c>
      <c r="D204" s="67">
        <f t="shared" si="11"/>
        <v>30.386740331491701</v>
      </c>
      <c r="E204" s="119">
        <v>203</v>
      </c>
      <c r="G204" s="125" t="str">
        <f>_xlfn.XLOOKUP(A204,Academies!B:B,Academies!C:C,"No")</f>
        <v>No</v>
      </c>
      <c r="H204" s="104"/>
      <c r="K204" s="148">
        <v>3162</v>
      </c>
      <c r="L204" s="144" t="s">
        <v>438</v>
      </c>
      <c r="M204" s="147">
        <v>0.36774193548387102</v>
      </c>
      <c r="O204" s="125"/>
    </row>
    <row r="205" spans="1:15" x14ac:dyDescent="0.3">
      <c r="A205" s="21" t="s">
        <v>418</v>
      </c>
      <c r="B205" s="21" t="s">
        <v>776</v>
      </c>
      <c r="C205" s="65">
        <f t="shared" si="10"/>
        <v>0.30769230769230799</v>
      </c>
      <c r="D205" s="67">
        <f t="shared" si="11"/>
        <v>30.769230769230798</v>
      </c>
      <c r="E205" s="119">
        <v>204</v>
      </c>
      <c r="G205" s="125" t="str">
        <f>_xlfn.XLOOKUP(A205,Academies!B:B,Academies!C:C,"No")</f>
        <v>No</v>
      </c>
      <c r="H205" s="104"/>
      <c r="K205" s="148">
        <v>3163</v>
      </c>
      <c r="L205" s="144" t="s">
        <v>440</v>
      </c>
      <c r="M205" s="147">
        <v>0.16513761467889901</v>
      </c>
      <c r="O205" s="125"/>
    </row>
    <row r="206" spans="1:15" x14ac:dyDescent="0.3">
      <c r="A206" s="21" t="s">
        <v>178</v>
      </c>
      <c r="B206" s="21" t="s">
        <v>776</v>
      </c>
      <c r="C206" s="65">
        <f t="shared" si="10"/>
        <v>0.30851063829787201</v>
      </c>
      <c r="D206" s="67">
        <f t="shared" si="11"/>
        <v>30.851063829787201</v>
      </c>
      <c r="E206" s="119">
        <v>205</v>
      </c>
      <c r="G206" s="125" t="str">
        <f>_xlfn.XLOOKUP(A206,Academies!B:B,Academies!C:C,"No")</f>
        <v>No</v>
      </c>
      <c r="H206" s="104"/>
      <c r="K206" s="148">
        <v>3164</v>
      </c>
      <c r="L206" s="144" t="s">
        <v>442</v>
      </c>
      <c r="M206" s="147">
        <v>0.33333333333333298</v>
      </c>
      <c r="O206" s="125"/>
    </row>
    <row r="207" spans="1:15" x14ac:dyDescent="0.3">
      <c r="A207" s="21" t="s">
        <v>156</v>
      </c>
      <c r="B207" s="21" t="s">
        <v>776</v>
      </c>
      <c r="C207" s="65">
        <f t="shared" si="10"/>
        <v>0.31806615776081398</v>
      </c>
      <c r="D207" s="67">
        <f t="shared" si="11"/>
        <v>31.806615776081397</v>
      </c>
      <c r="E207" s="119">
        <v>206</v>
      </c>
      <c r="G207" s="125" t="str">
        <f>_xlfn.XLOOKUP(A207,Academies!B:B,Academies!C:C,"No")</f>
        <v>No</v>
      </c>
      <c r="H207" s="104"/>
      <c r="K207" s="148">
        <v>3306</v>
      </c>
      <c r="L207" s="144" t="s">
        <v>444</v>
      </c>
      <c r="M207" s="147">
        <v>0.157894736842105</v>
      </c>
      <c r="O207" s="125"/>
    </row>
    <row r="208" spans="1:15" x14ac:dyDescent="0.3">
      <c r="A208" s="21" t="s">
        <v>154</v>
      </c>
      <c r="B208" s="21" t="s">
        <v>776</v>
      </c>
      <c r="C208" s="65">
        <f t="shared" si="10"/>
        <v>0.31920199501246899</v>
      </c>
      <c r="D208" s="67">
        <f t="shared" si="11"/>
        <v>31.920199501246898</v>
      </c>
      <c r="E208" s="119">
        <v>207</v>
      </c>
      <c r="G208" s="125" t="str">
        <f>_xlfn.XLOOKUP(A208,Academies!B:B,Academies!C:C,"No")</f>
        <v>No</v>
      </c>
      <c r="H208" s="104"/>
      <c r="K208" s="148">
        <v>3312</v>
      </c>
      <c r="L208" s="144" t="s">
        <v>446</v>
      </c>
      <c r="M208" s="147">
        <v>0.23376623376623401</v>
      </c>
      <c r="O208" s="125"/>
    </row>
    <row r="209" spans="1:15" x14ac:dyDescent="0.3">
      <c r="A209" s="21" t="s">
        <v>353</v>
      </c>
      <c r="B209" s="21" t="s">
        <v>776</v>
      </c>
      <c r="C209" s="65">
        <f t="shared" si="10"/>
        <v>0.32421875</v>
      </c>
      <c r="D209" s="67">
        <f t="shared" si="11"/>
        <v>32.421875</v>
      </c>
      <c r="E209" s="119">
        <v>208</v>
      </c>
      <c r="G209" s="125" t="str">
        <f>_xlfn.XLOOKUP(A209,Academies!B:B,Academies!C:C,"No")</f>
        <v>No</v>
      </c>
      <c r="H209" s="104"/>
      <c r="K209" s="148">
        <v>3315</v>
      </c>
      <c r="L209" s="144" t="s">
        <v>448</v>
      </c>
      <c r="M209" s="147">
        <v>0.102362204724409</v>
      </c>
      <c r="O209" s="125"/>
    </row>
    <row r="210" spans="1:15" x14ac:dyDescent="0.3">
      <c r="A210" s="21" t="s">
        <v>488</v>
      </c>
      <c r="B210" s="21" t="s">
        <v>776</v>
      </c>
      <c r="C210" s="65">
        <f t="shared" si="10"/>
        <v>0.32442748091603102</v>
      </c>
      <c r="D210" s="67">
        <f t="shared" si="11"/>
        <v>32.4427480916031</v>
      </c>
      <c r="E210" s="119">
        <v>209</v>
      </c>
      <c r="G210" s="125" t="str">
        <f>_xlfn.XLOOKUP(A210,Academies!B:B,Academies!C:C,"No")</f>
        <v>No</v>
      </c>
      <c r="H210" s="104"/>
      <c r="K210" s="148">
        <v>3316</v>
      </c>
      <c r="L210" s="144" t="s">
        <v>450</v>
      </c>
      <c r="M210" s="147">
        <v>0.36893203883495101</v>
      </c>
      <c r="O210" s="125"/>
    </row>
    <row r="211" spans="1:15" x14ac:dyDescent="0.3">
      <c r="A211" s="21" t="s">
        <v>172</v>
      </c>
      <c r="B211" s="21" t="s">
        <v>776</v>
      </c>
      <c r="C211" s="65">
        <f t="shared" si="10"/>
        <v>0.32558139534883701</v>
      </c>
      <c r="D211" s="67">
        <f t="shared" si="11"/>
        <v>32.558139534883701</v>
      </c>
      <c r="E211" s="119">
        <v>210</v>
      </c>
      <c r="G211" s="125" t="str">
        <f>_xlfn.XLOOKUP(A211,Academies!B:B,Academies!C:C,"No")</f>
        <v>No</v>
      </c>
      <c r="H211" s="104"/>
      <c r="K211" s="148">
        <v>3317</v>
      </c>
      <c r="L211" s="144" t="s">
        <v>452</v>
      </c>
      <c r="M211" s="147">
        <v>0.22807017543859601</v>
      </c>
      <c r="O211" s="125"/>
    </row>
    <row r="212" spans="1:15" x14ac:dyDescent="0.3">
      <c r="A212" s="21" t="s">
        <v>355</v>
      </c>
      <c r="B212" s="21" t="s">
        <v>776</v>
      </c>
      <c r="C212" s="65">
        <f t="shared" si="10"/>
        <v>0.33333333333333298</v>
      </c>
      <c r="D212" s="67">
        <f t="shared" si="11"/>
        <v>33.3333333333333</v>
      </c>
      <c r="E212" s="119">
        <v>211</v>
      </c>
      <c r="G212" s="125" t="str">
        <f>_xlfn.XLOOKUP(A212,Academies!B:B,Academies!C:C,"No")</f>
        <v>No</v>
      </c>
      <c r="H212" s="104"/>
      <c r="K212" s="148">
        <v>3319</v>
      </c>
      <c r="L212" s="144" t="s">
        <v>454</v>
      </c>
      <c r="M212" s="147">
        <v>0.17777777777777801</v>
      </c>
      <c r="O212" s="125"/>
    </row>
    <row r="213" spans="1:15" x14ac:dyDescent="0.3">
      <c r="A213" s="21" t="s">
        <v>337</v>
      </c>
      <c r="B213" s="21" t="s">
        <v>776</v>
      </c>
      <c r="C213" s="65">
        <f t="shared" si="10"/>
        <v>0.33333333333333298</v>
      </c>
      <c r="D213" s="67">
        <f t="shared" si="11"/>
        <v>33.3333333333333</v>
      </c>
      <c r="E213" s="119">
        <v>212</v>
      </c>
      <c r="G213" s="125" t="str">
        <f>_xlfn.XLOOKUP(A213,Academies!B:B,Academies!C:C,"No")</f>
        <v>No</v>
      </c>
      <c r="H213" s="104"/>
      <c r="K213" s="148">
        <v>3321</v>
      </c>
      <c r="L213" s="144" t="s">
        <v>456</v>
      </c>
      <c r="M213" s="147">
        <v>0.161016949152542</v>
      </c>
      <c r="O213" s="125"/>
    </row>
    <row r="214" spans="1:15" x14ac:dyDescent="0.3">
      <c r="A214" s="21" t="s">
        <v>359</v>
      </c>
      <c r="B214" s="21" t="s">
        <v>776</v>
      </c>
      <c r="C214" s="65">
        <f t="shared" si="10"/>
        <v>0.33333333333333298</v>
      </c>
      <c r="D214" s="67">
        <f t="shared" si="11"/>
        <v>33.3333333333333</v>
      </c>
      <c r="E214" s="119">
        <v>213</v>
      </c>
      <c r="G214" s="125" t="str">
        <f>_xlfn.XLOOKUP(A214,Academies!B:B,Academies!C:C,"No")</f>
        <v>No</v>
      </c>
      <c r="H214" s="104"/>
      <c r="K214" s="148">
        <v>3324</v>
      </c>
      <c r="L214" s="144" t="s">
        <v>458</v>
      </c>
      <c r="M214" s="147">
        <v>0.14893617021276601</v>
      </c>
      <c r="O214" s="125"/>
    </row>
    <row r="215" spans="1:15" x14ac:dyDescent="0.3">
      <c r="A215" s="21" t="s">
        <v>442</v>
      </c>
      <c r="B215" s="21" t="s">
        <v>776</v>
      </c>
      <c r="C215" s="65">
        <f t="shared" ref="C215:C241" si="12">_xlfn.XLOOKUP(A215,L:L,M:M)</f>
        <v>0.33333333333333298</v>
      </c>
      <c r="D215" s="67">
        <f t="shared" ref="D215:D246" si="13">C215*100</f>
        <v>33.3333333333333</v>
      </c>
      <c r="E215" s="119">
        <v>214</v>
      </c>
      <c r="G215" s="125" t="str">
        <f>_xlfn.XLOOKUP(A215,Academies!B:B,Academies!C:C,"No")</f>
        <v>No</v>
      </c>
      <c r="H215" s="104"/>
      <c r="K215" s="148">
        <v>3325</v>
      </c>
      <c r="L215" s="144" t="s">
        <v>460</v>
      </c>
      <c r="M215" s="147">
        <v>0.15306122448979601</v>
      </c>
      <c r="O215" s="125"/>
    </row>
    <row r="216" spans="1:15" x14ac:dyDescent="0.3">
      <c r="A216" s="21" t="s">
        <v>170</v>
      </c>
      <c r="B216" s="21" t="s">
        <v>776</v>
      </c>
      <c r="C216" s="65">
        <f t="shared" si="12"/>
        <v>0.33333333333333298</v>
      </c>
      <c r="D216" s="67">
        <f t="shared" si="13"/>
        <v>33.3333333333333</v>
      </c>
      <c r="E216" s="119">
        <v>215</v>
      </c>
      <c r="G216" s="125" t="str">
        <f>_xlfn.XLOOKUP(A216,Academies!B:B,Academies!C:C,"No")</f>
        <v>No</v>
      </c>
      <c r="H216" s="104"/>
      <c r="K216" s="148">
        <v>3326</v>
      </c>
      <c r="L216" s="144" t="s">
        <v>462</v>
      </c>
      <c r="M216" s="147">
        <v>0.11363636363636399</v>
      </c>
      <c r="O216" s="125"/>
    </row>
    <row r="217" spans="1:15" x14ac:dyDescent="0.3">
      <c r="A217" s="21" t="s">
        <v>319</v>
      </c>
      <c r="B217" s="21" t="s">
        <v>776</v>
      </c>
      <c r="C217" s="65">
        <f t="shared" si="12"/>
        <v>0.34426229508196698</v>
      </c>
      <c r="D217" s="67">
        <f t="shared" si="13"/>
        <v>34.426229508196698</v>
      </c>
      <c r="E217" s="119">
        <v>216</v>
      </c>
      <c r="G217" s="125" t="str">
        <f>_xlfn.XLOOKUP(A217,Academies!B:B,Academies!C:C,"No")</f>
        <v>No</v>
      </c>
      <c r="H217" s="104"/>
      <c r="K217" s="148">
        <v>3330</v>
      </c>
      <c r="L217" s="144" t="s">
        <v>464</v>
      </c>
      <c r="M217" s="147">
        <v>3.2258064516128997E-2</v>
      </c>
      <c r="O217" s="125"/>
    </row>
    <row r="218" spans="1:15" x14ac:dyDescent="0.3">
      <c r="A218" s="21" t="s">
        <v>347</v>
      </c>
      <c r="B218" s="21" t="s">
        <v>776</v>
      </c>
      <c r="C218" s="65">
        <f t="shared" si="12"/>
        <v>0.35</v>
      </c>
      <c r="D218" s="67">
        <f t="shared" si="13"/>
        <v>35</v>
      </c>
      <c r="E218" s="119">
        <v>217</v>
      </c>
      <c r="G218" s="125" t="str">
        <f>_xlfn.XLOOKUP(A218,Academies!B:B,Academies!C:C,"No")</f>
        <v>No</v>
      </c>
      <c r="H218" s="104"/>
      <c r="K218" s="148">
        <v>3331</v>
      </c>
      <c r="L218" s="144" t="s">
        <v>466</v>
      </c>
      <c r="M218" s="147">
        <v>8.9285714285714302E-2</v>
      </c>
      <c r="O218" s="125"/>
    </row>
    <row r="219" spans="1:15" x14ac:dyDescent="0.3">
      <c r="A219" s="21" t="s">
        <v>126</v>
      </c>
      <c r="B219" s="21" t="s">
        <v>776</v>
      </c>
      <c r="C219" s="65">
        <f t="shared" si="12"/>
        <v>0.35680751173708902</v>
      </c>
      <c r="D219" s="67">
        <f t="shared" si="13"/>
        <v>35.680751173708899</v>
      </c>
      <c r="E219" s="119">
        <v>218</v>
      </c>
      <c r="G219" s="125" t="str">
        <f>_xlfn.XLOOKUP(A219,Academies!B:B,Academies!C:C,"No")</f>
        <v>No</v>
      </c>
      <c r="H219" s="104"/>
      <c r="K219" s="148">
        <v>3337</v>
      </c>
      <c r="L219" s="144" t="s">
        <v>468</v>
      </c>
      <c r="M219" s="147">
        <v>0.13235294117647101</v>
      </c>
      <c r="O219" s="125"/>
    </row>
    <row r="220" spans="1:15" x14ac:dyDescent="0.3">
      <c r="A220" s="21" t="s">
        <v>42</v>
      </c>
      <c r="B220" s="21" t="s">
        <v>776</v>
      </c>
      <c r="C220" s="65">
        <f t="shared" si="12"/>
        <v>0.36448598130841098</v>
      </c>
      <c r="D220" s="67">
        <f t="shared" si="13"/>
        <v>36.448598130841098</v>
      </c>
      <c r="E220" s="119">
        <v>219</v>
      </c>
      <c r="G220" s="125" t="str">
        <f>_xlfn.XLOOKUP(A220,Academies!B:B,Academies!C:C,"No")</f>
        <v>No</v>
      </c>
      <c r="H220" s="104"/>
      <c r="K220" s="148">
        <v>3342</v>
      </c>
      <c r="L220" s="144" t="s">
        <v>470</v>
      </c>
      <c r="M220" s="147">
        <v>0.12676056338028199</v>
      </c>
      <c r="O220" s="125"/>
    </row>
    <row r="221" spans="1:15" x14ac:dyDescent="0.3">
      <c r="A221" s="21" t="s">
        <v>492</v>
      </c>
      <c r="B221" s="21" t="s">
        <v>776</v>
      </c>
      <c r="C221" s="65">
        <f t="shared" si="12"/>
        <v>0.365482233502538</v>
      </c>
      <c r="D221" s="67">
        <f t="shared" si="13"/>
        <v>36.548223350253799</v>
      </c>
      <c r="E221" s="119">
        <v>220</v>
      </c>
      <c r="G221" s="125" t="str">
        <f>_xlfn.XLOOKUP(A221,Academies!B:B,Academies!C:C,"No")</f>
        <v>No</v>
      </c>
      <c r="H221" s="104"/>
      <c r="K221" s="148">
        <v>3502</v>
      </c>
      <c r="L221" s="144" t="s">
        <v>472</v>
      </c>
      <c r="M221" s="147">
        <v>0.152744630071599</v>
      </c>
      <c r="O221" s="125"/>
    </row>
    <row r="222" spans="1:15" x14ac:dyDescent="0.3">
      <c r="A222" s="21" t="s">
        <v>438</v>
      </c>
      <c r="B222" s="21" t="s">
        <v>776</v>
      </c>
      <c r="C222" s="65">
        <f t="shared" si="12"/>
        <v>0.36774193548387102</v>
      </c>
      <c r="D222" s="67">
        <f t="shared" si="13"/>
        <v>36.774193548387103</v>
      </c>
      <c r="E222" s="119">
        <v>221</v>
      </c>
      <c r="G222" s="125" t="str">
        <f>_xlfn.XLOOKUP(A222,Academies!B:B,Academies!C:C,"No")</f>
        <v>No</v>
      </c>
      <c r="H222" s="104"/>
      <c r="K222" s="148">
        <v>3523</v>
      </c>
      <c r="L222" s="144" t="s">
        <v>474</v>
      </c>
      <c r="M222" s="147">
        <v>7.3394495412843999E-2</v>
      </c>
      <c r="O222" s="125"/>
    </row>
    <row r="223" spans="1:15" x14ac:dyDescent="0.3">
      <c r="A223" s="21" t="s">
        <v>450</v>
      </c>
      <c r="B223" s="21" t="s">
        <v>776</v>
      </c>
      <c r="C223" s="65">
        <f t="shared" si="12"/>
        <v>0.36893203883495101</v>
      </c>
      <c r="D223" s="67">
        <f t="shared" si="13"/>
        <v>36.893203883495104</v>
      </c>
      <c r="E223" s="119">
        <v>222</v>
      </c>
      <c r="G223" s="125" t="str">
        <f>_xlfn.XLOOKUP(A223,Academies!B:B,Academies!C:C,"No")</f>
        <v>No</v>
      </c>
      <c r="H223" s="104"/>
      <c r="K223" s="148">
        <v>3538</v>
      </c>
      <c r="L223" s="144" t="s">
        <v>476</v>
      </c>
      <c r="M223" s="147">
        <v>0.233009708737864</v>
      </c>
      <c r="O223" s="125"/>
    </row>
    <row r="224" spans="1:15" x14ac:dyDescent="0.3">
      <c r="A224" s="21" t="s">
        <v>401</v>
      </c>
      <c r="B224" s="21" t="s">
        <v>776</v>
      </c>
      <c r="C224" s="65">
        <f t="shared" si="12"/>
        <v>0.37048192771084298</v>
      </c>
      <c r="D224" s="67">
        <f t="shared" si="13"/>
        <v>37.048192771084295</v>
      </c>
      <c r="E224" s="119">
        <v>223</v>
      </c>
      <c r="G224" s="125" t="str">
        <f>_xlfn.XLOOKUP(A224,Academies!B:B,Academies!C:C,"No")</f>
        <v>No</v>
      </c>
      <c r="H224" s="104"/>
      <c r="K224" s="148">
        <v>3540</v>
      </c>
      <c r="L224" s="144" t="s">
        <v>478</v>
      </c>
      <c r="M224" s="147">
        <v>0.29729729729729698</v>
      </c>
      <c r="O224" s="125"/>
    </row>
    <row r="225" spans="1:15" x14ac:dyDescent="0.3">
      <c r="A225" s="21" t="s">
        <v>210</v>
      </c>
      <c r="B225" s="21" t="s">
        <v>776</v>
      </c>
      <c r="C225" s="65">
        <f t="shared" si="12"/>
        <v>0.375</v>
      </c>
      <c r="D225" s="67">
        <f t="shared" si="13"/>
        <v>37.5</v>
      </c>
      <c r="E225" s="119">
        <v>224</v>
      </c>
      <c r="G225" s="125" t="str">
        <f>_xlfn.XLOOKUP(A225,Academies!B:B,Academies!C:C,"No")</f>
        <v>No</v>
      </c>
      <c r="H225" s="104"/>
      <c r="K225" s="148">
        <v>3549</v>
      </c>
      <c r="L225" s="144" t="s">
        <v>480</v>
      </c>
      <c r="M225" s="147">
        <v>0.413333333333333</v>
      </c>
      <c r="O225" s="125"/>
    </row>
    <row r="226" spans="1:15" x14ac:dyDescent="0.3">
      <c r="A226" s="21" t="s">
        <v>50</v>
      </c>
      <c r="B226" s="21" t="s">
        <v>776</v>
      </c>
      <c r="C226" s="65">
        <f t="shared" si="12"/>
        <v>0.39024390243902402</v>
      </c>
      <c r="D226" s="67">
        <f t="shared" si="13"/>
        <v>39.024390243902403</v>
      </c>
      <c r="E226" s="119">
        <v>225</v>
      </c>
      <c r="G226" s="125" t="str">
        <f>_xlfn.XLOOKUP(A226,Academies!B:B,Academies!C:C,"No")</f>
        <v>No</v>
      </c>
      <c r="H226" s="104"/>
      <c r="K226" s="148">
        <v>3551</v>
      </c>
      <c r="L226" s="144" t="s">
        <v>482</v>
      </c>
      <c r="M226" s="147">
        <v>0.46384039900249402</v>
      </c>
      <c r="O226" s="125"/>
    </row>
    <row r="227" spans="1:15" x14ac:dyDescent="0.3">
      <c r="A227" s="21" t="s">
        <v>77</v>
      </c>
      <c r="B227" s="21" t="s">
        <v>776</v>
      </c>
      <c r="C227" s="65">
        <f t="shared" si="12"/>
        <v>0.40096618357487901</v>
      </c>
      <c r="D227" s="67">
        <f t="shared" si="13"/>
        <v>40.096618357487898</v>
      </c>
      <c r="E227" s="119">
        <v>226</v>
      </c>
      <c r="G227" s="125" t="str">
        <f>_xlfn.XLOOKUP(A227,Academies!B:B,Academies!C:C,"No")</f>
        <v>No</v>
      </c>
      <c r="H227" s="104"/>
      <c r="K227" s="148">
        <v>5200</v>
      </c>
      <c r="L227" s="144" t="s">
        <v>484</v>
      </c>
      <c r="M227" s="147">
        <v>0.25061425061425102</v>
      </c>
      <c r="O227" s="125"/>
    </row>
    <row r="228" spans="1:15" x14ac:dyDescent="0.3">
      <c r="A228" s="21" t="s">
        <v>26</v>
      </c>
      <c r="B228" s="21" t="s">
        <v>776</v>
      </c>
      <c r="C228" s="65">
        <f t="shared" si="12"/>
        <v>0.41296928327644999</v>
      </c>
      <c r="D228" s="67">
        <f t="shared" si="13"/>
        <v>41.296928327644999</v>
      </c>
      <c r="E228" s="119">
        <v>227</v>
      </c>
      <c r="G228" s="125" t="str">
        <f>_xlfn.XLOOKUP(A228,Academies!B:B,Academies!C:C,"No")</f>
        <v>No</v>
      </c>
      <c r="H228" s="104"/>
      <c r="K228" s="148">
        <v>5202</v>
      </c>
      <c r="L228" s="144" t="s">
        <v>486</v>
      </c>
      <c r="M228" s="147">
        <v>9.7222222222222196E-2</v>
      </c>
      <c r="O228" s="125"/>
    </row>
    <row r="229" spans="1:15" x14ac:dyDescent="0.3">
      <c r="A229" s="21" t="s">
        <v>480</v>
      </c>
      <c r="B229" s="21" t="s">
        <v>776</v>
      </c>
      <c r="C229" s="65">
        <f t="shared" si="12"/>
        <v>0.413333333333333</v>
      </c>
      <c r="D229" s="67">
        <f t="shared" si="13"/>
        <v>41.3333333333333</v>
      </c>
      <c r="E229" s="119">
        <v>228</v>
      </c>
      <c r="G229" s="125" t="str">
        <f>_xlfn.XLOOKUP(A229,Academies!B:B,Academies!C:C,"No")</f>
        <v>No</v>
      </c>
      <c r="H229" s="104"/>
      <c r="K229" s="148">
        <v>5204</v>
      </c>
      <c r="L229" s="144" t="s">
        <v>488</v>
      </c>
      <c r="M229" s="147">
        <v>0.32442748091603102</v>
      </c>
      <c r="O229" s="125"/>
    </row>
    <row r="230" spans="1:15" x14ac:dyDescent="0.3">
      <c r="A230" s="21" t="s">
        <v>231</v>
      </c>
      <c r="B230" s="21" t="s">
        <v>776</v>
      </c>
      <c r="C230" s="65">
        <f t="shared" si="12"/>
        <v>0.41964285714285698</v>
      </c>
      <c r="D230" s="67">
        <f t="shared" si="13"/>
        <v>41.964285714285701</v>
      </c>
      <c r="E230" s="119">
        <v>229</v>
      </c>
      <c r="G230" s="125" t="str">
        <f>_xlfn.XLOOKUP(A230,Academies!B:B,Academies!C:C,"No")</f>
        <v>No</v>
      </c>
      <c r="H230" s="104"/>
      <c r="K230" s="148">
        <v>5207</v>
      </c>
      <c r="L230" s="144" t="s">
        <v>490</v>
      </c>
      <c r="M230" s="147">
        <v>0.100719424460432</v>
      </c>
      <c r="O230" s="125"/>
    </row>
    <row r="231" spans="1:15" x14ac:dyDescent="0.3">
      <c r="A231" s="21" t="s">
        <v>262</v>
      </c>
      <c r="B231" s="21" t="s">
        <v>776</v>
      </c>
      <c r="C231" s="65">
        <f t="shared" si="12"/>
        <v>0.44155844155844198</v>
      </c>
      <c r="D231" s="67">
        <f t="shared" si="13"/>
        <v>44.1558441558442</v>
      </c>
      <c r="E231" s="119">
        <v>230</v>
      </c>
      <c r="G231" s="125" t="str">
        <f>_xlfn.XLOOKUP(A231,Academies!B:B,Academies!C:C,"No")</f>
        <v>No</v>
      </c>
      <c r="H231" s="104"/>
      <c r="K231" s="148">
        <v>5208</v>
      </c>
      <c r="L231" s="144" t="s">
        <v>492</v>
      </c>
      <c r="M231" s="147">
        <v>0.365482233502538</v>
      </c>
      <c r="O231" s="125"/>
    </row>
    <row r="232" spans="1:15" x14ac:dyDescent="0.3">
      <c r="A232" s="21" t="s">
        <v>118</v>
      </c>
      <c r="B232" s="21" t="s">
        <v>776</v>
      </c>
      <c r="C232" s="65">
        <f t="shared" si="12"/>
        <v>0.44954128440367003</v>
      </c>
      <c r="D232" s="67">
        <f t="shared" si="13"/>
        <v>44.954128440367001</v>
      </c>
      <c r="E232" s="119">
        <v>231</v>
      </c>
      <c r="G232" s="125" t="str">
        <f>_xlfn.XLOOKUP(A232,Academies!B:B,Academies!C:C,"No")</f>
        <v>No</v>
      </c>
      <c r="H232" s="104"/>
      <c r="K232" s="148">
        <v>5211</v>
      </c>
      <c r="L232" s="144" t="s">
        <v>494</v>
      </c>
      <c r="M232" s="147">
        <v>0.158371040723982</v>
      </c>
      <c r="O232" s="125"/>
    </row>
    <row r="233" spans="1:15" x14ac:dyDescent="0.3">
      <c r="A233" s="21" t="s">
        <v>36</v>
      </c>
      <c r="B233" s="21" t="s">
        <v>776</v>
      </c>
      <c r="C233" s="65">
        <f t="shared" si="12"/>
        <v>0.45522388059701502</v>
      </c>
      <c r="D233" s="67">
        <f t="shared" si="13"/>
        <v>45.522388059701498</v>
      </c>
      <c r="E233" s="119">
        <v>232</v>
      </c>
      <c r="G233" s="125" t="str">
        <f>_xlfn.XLOOKUP(A233,Academies!B:B,Academies!C:C,"No")</f>
        <v>No</v>
      </c>
      <c r="H233" s="104"/>
      <c r="K233" s="145"/>
      <c r="L233" s="145"/>
      <c r="M233" s="145"/>
      <c r="O233" s="125"/>
    </row>
    <row r="234" spans="1:15" x14ac:dyDescent="0.3">
      <c r="A234" s="21" t="s">
        <v>182</v>
      </c>
      <c r="B234" s="21" t="s">
        <v>776</v>
      </c>
      <c r="C234" s="65">
        <f t="shared" si="12"/>
        <v>0.45714285714285702</v>
      </c>
      <c r="D234" s="67">
        <f t="shared" si="13"/>
        <v>45.714285714285701</v>
      </c>
      <c r="E234" s="119">
        <v>233</v>
      </c>
      <c r="G234" s="125" t="str">
        <f>_xlfn.XLOOKUP(A234,Academies!B:B,Academies!C:C,"No")</f>
        <v>No</v>
      </c>
      <c r="H234" s="104"/>
      <c r="K234" s="148">
        <v>4019</v>
      </c>
      <c r="L234" s="144" t="s">
        <v>496</v>
      </c>
      <c r="M234" s="147">
        <v>0.20526315789473701</v>
      </c>
      <c r="O234" s="125"/>
    </row>
    <row r="235" spans="1:15" x14ac:dyDescent="0.3">
      <c r="A235" s="21" t="s">
        <v>482</v>
      </c>
      <c r="B235" s="21" t="s">
        <v>776</v>
      </c>
      <c r="C235" s="65">
        <f t="shared" si="12"/>
        <v>0.46384039900249402</v>
      </c>
      <c r="D235" s="67">
        <f t="shared" si="13"/>
        <v>46.384039900249405</v>
      </c>
      <c r="E235" s="119">
        <v>234</v>
      </c>
      <c r="G235" s="125" t="str">
        <f>_xlfn.XLOOKUP(A235,Academies!B:B,Academies!C:C,"No")</f>
        <v>No</v>
      </c>
      <c r="H235" s="104"/>
      <c r="K235" s="148">
        <v>4057</v>
      </c>
      <c r="L235" s="144" t="s">
        <v>498</v>
      </c>
      <c r="M235" s="147">
        <v>0.21076233183856499</v>
      </c>
      <c r="O235" s="125"/>
    </row>
    <row r="236" spans="1:15" x14ac:dyDescent="0.3">
      <c r="A236" s="21" t="s">
        <v>357</v>
      </c>
      <c r="B236" s="21" t="s">
        <v>776</v>
      </c>
      <c r="C236" s="65">
        <f t="shared" si="12"/>
        <v>0.47457627118644102</v>
      </c>
      <c r="D236" s="67">
        <f t="shared" si="13"/>
        <v>47.457627118644105</v>
      </c>
      <c r="E236" s="119">
        <v>235</v>
      </c>
      <c r="G236" s="125" t="str">
        <f>_xlfn.XLOOKUP(A236,Academies!B:B,Academies!C:C,"No")</f>
        <v>No</v>
      </c>
      <c r="H236" s="104"/>
      <c r="K236" s="148">
        <v>4173</v>
      </c>
      <c r="L236" s="144" t="s">
        <v>500</v>
      </c>
      <c r="M236" s="147">
        <v>0.27083333333333298</v>
      </c>
      <c r="O236" s="125"/>
    </row>
    <row r="237" spans="1:15" x14ac:dyDescent="0.3">
      <c r="A237" s="21" t="s">
        <v>412</v>
      </c>
      <c r="B237" s="21" t="s">
        <v>776</v>
      </c>
      <c r="C237" s="65">
        <f t="shared" si="12"/>
        <v>0.5</v>
      </c>
      <c r="D237" s="67">
        <f t="shared" si="13"/>
        <v>50</v>
      </c>
      <c r="E237" s="119">
        <v>236</v>
      </c>
      <c r="G237" s="125" t="str">
        <f>_xlfn.XLOOKUP(A237,Academies!B:B,Academies!C:C,"No")</f>
        <v>No</v>
      </c>
      <c r="H237" s="104"/>
      <c r="K237" s="148">
        <v>4192</v>
      </c>
      <c r="L237" s="144" t="s">
        <v>502</v>
      </c>
      <c r="M237" s="147">
        <v>0.448613376835237</v>
      </c>
      <c r="O237" s="125"/>
    </row>
    <row r="238" spans="1:15" x14ac:dyDescent="0.3">
      <c r="A238" s="21" t="s">
        <v>206</v>
      </c>
      <c r="B238" s="21" t="s">
        <v>776</v>
      </c>
      <c r="C238" s="65">
        <f t="shared" si="12"/>
        <v>0.50299401197604798</v>
      </c>
      <c r="D238" s="67">
        <f t="shared" si="13"/>
        <v>50.299401197604801</v>
      </c>
      <c r="E238" s="119">
        <v>237</v>
      </c>
      <c r="G238" s="125" t="str">
        <f>_xlfn.XLOOKUP(A238,Academies!B:B,Academies!C:C,"No")</f>
        <v>No</v>
      </c>
      <c r="H238" s="104"/>
      <c r="K238" s="148">
        <v>4509</v>
      </c>
      <c r="L238" s="144" t="s">
        <v>506</v>
      </c>
      <c r="M238" s="147">
        <v>0.156824146981627</v>
      </c>
      <c r="O238" s="125"/>
    </row>
    <row r="239" spans="1:15" x14ac:dyDescent="0.3">
      <c r="A239" s="21" t="s">
        <v>48</v>
      </c>
      <c r="B239" s="21" t="s">
        <v>776</v>
      </c>
      <c r="C239" s="65">
        <f t="shared" si="12"/>
        <v>0.53398058252427205</v>
      </c>
      <c r="D239" s="67">
        <f t="shared" si="13"/>
        <v>53.398058252427205</v>
      </c>
      <c r="E239" s="119">
        <v>238</v>
      </c>
      <c r="G239" s="125" t="str">
        <f>_xlfn.XLOOKUP(A239,Academies!B:B,Academies!C:C,"No")</f>
        <v>No</v>
      </c>
      <c r="H239" s="104"/>
      <c r="K239" s="148">
        <v>5404</v>
      </c>
      <c r="L239" s="144" t="s">
        <v>509</v>
      </c>
      <c r="M239" s="147">
        <v>0.18068833652007599</v>
      </c>
      <c r="O239" s="125"/>
    </row>
    <row r="240" spans="1:15" x14ac:dyDescent="0.3">
      <c r="A240" s="21" t="s">
        <v>298</v>
      </c>
      <c r="B240" s="21" t="s">
        <v>776</v>
      </c>
      <c r="C240" s="65">
        <f t="shared" si="12"/>
        <v>0.55688622754491002</v>
      </c>
      <c r="D240" s="67">
        <f t="shared" si="13"/>
        <v>55.688622754491</v>
      </c>
      <c r="E240" s="119">
        <v>239</v>
      </c>
      <c r="G240" s="125" t="str">
        <f>_xlfn.XLOOKUP(A240,Academies!B:B,Academies!C:C,"No")</f>
        <v>No</v>
      </c>
      <c r="H240" s="104"/>
      <c r="K240" s="148">
        <v>5411</v>
      </c>
      <c r="L240" s="144" t="s">
        <v>511</v>
      </c>
      <c r="M240" s="147">
        <v>0.13282571912013499</v>
      </c>
      <c r="O240" s="125"/>
    </row>
    <row r="241" spans="1:15" x14ac:dyDescent="0.3">
      <c r="A241" s="21" t="s">
        <v>192</v>
      </c>
      <c r="B241" s="21" t="s">
        <v>776</v>
      </c>
      <c r="C241" s="65">
        <f t="shared" si="12"/>
        <v>0.58490566037735803</v>
      </c>
      <c r="D241" s="67">
        <f t="shared" si="13"/>
        <v>58.490566037735803</v>
      </c>
      <c r="E241" s="119">
        <v>240</v>
      </c>
      <c r="G241" s="125" t="str">
        <f>_xlfn.XLOOKUP(A241,Academies!B:B,Academies!C:C,"No")</f>
        <v>No</v>
      </c>
      <c r="H241" s="104"/>
      <c r="K241" s="136"/>
      <c r="L241" s="136"/>
      <c r="M241" s="137"/>
      <c r="O241" s="125"/>
    </row>
    <row r="242" spans="1:15" x14ac:dyDescent="0.3">
      <c r="C242" s="65"/>
      <c r="D242" s="67"/>
      <c r="E242" s="119">
        <v>241</v>
      </c>
      <c r="H242" s="104"/>
      <c r="K242" s="136"/>
      <c r="L242" s="136"/>
      <c r="M242" s="137"/>
      <c r="O242" s="125"/>
    </row>
    <row r="243" spans="1:15" x14ac:dyDescent="0.3">
      <c r="C243" s="65"/>
      <c r="D243" s="67"/>
      <c r="E243" s="119">
        <v>242</v>
      </c>
      <c r="H243" s="104"/>
      <c r="K243" s="136"/>
      <c r="L243" s="136"/>
      <c r="M243" s="137"/>
      <c r="O243" s="125"/>
    </row>
    <row r="244" spans="1:15" x14ac:dyDescent="0.3">
      <c r="C244" s="65"/>
      <c r="D244" s="67"/>
      <c r="E244" s="119">
        <v>243</v>
      </c>
      <c r="H244" s="104"/>
      <c r="K244" s="136"/>
      <c r="L244" s="136"/>
      <c r="M244" s="137"/>
      <c r="O244" s="125"/>
    </row>
    <row r="245" spans="1:15" x14ac:dyDescent="0.3">
      <c r="C245" s="65"/>
      <c r="D245" s="67"/>
      <c r="E245" s="119">
        <v>244</v>
      </c>
      <c r="H245" s="104"/>
      <c r="K245" s="136"/>
      <c r="L245" s="136"/>
      <c r="M245" s="137"/>
      <c r="O245" s="125"/>
    </row>
    <row r="246" spans="1:15" x14ac:dyDescent="0.3">
      <c r="C246" s="65"/>
      <c r="D246" s="67"/>
      <c r="E246" s="119">
        <v>245</v>
      </c>
      <c r="H246" s="104"/>
      <c r="K246" s="136"/>
      <c r="L246" s="136"/>
      <c r="M246" s="137"/>
      <c r="O246" s="125"/>
    </row>
    <row r="247" spans="1:15" x14ac:dyDescent="0.3">
      <c r="A247" s="21" t="s">
        <v>511</v>
      </c>
      <c r="B247" s="21" t="s">
        <v>777</v>
      </c>
      <c r="C247" s="65">
        <f t="shared" ref="C247:C253" si="14">_xlfn.XLOOKUP(A247,L:L,M:M)</f>
        <v>0.13282571912013499</v>
      </c>
      <c r="D247" s="67">
        <f t="shared" ref="D247:D253" si="15">C247*100</f>
        <v>13.2825719120135</v>
      </c>
      <c r="E247" s="119">
        <v>246</v>
      </c>
      <c r="G247" s="125" t="str">
        <f>_xlfn.XLOOKUP(A247,Academies!B:B,Academies!C:C,"No")</f>
        <v>No</v>
      </c>
      <c r="H247" s="104"/>
      <c r="K247" s="136"/>
      <c r="L247" s="136"/>
      <c r="M247" s="137"/>
      <c r="O247" s="125"/>
    </row>
    <row r="248" spans="1:15" x14ac:dyDescent="0.3">
      <c r="A248" s="21" t="s">
        <v>506</v>
      </c>
      <c r="B248" s="21" t="s">
        <v>777</v>
      </c>
      <c r="C248" s="65">
        <f t="shared" si="14"/>
        <v>0.156824146981627</v>
      </c>
      <c r="D248" s="67">
        <f t="shared" si="15"/>
        <v>15.682414698162701</v>
      </c>
      <c r="E248" s="119">
        <v>247</v>
      </c>
      <c r="G248" s="125" t="str">
        <f>_xlfn.XLOOKUP(A248,Academies!B:B,Academies!C:C,"No")</f>
        <v>No</v>
      </c>
      <c r="H248" s="104"/>
      <c r="K248" s="136"/>
      <c r="L248" s="136"/>
      <c r="M248" s="137"/>
      <c r="O248" s="125"/>
    </row>
    <row r="249" spans="1:15" x14ac:dyDescent="0.3">
      <c r="A249" s="21" t="s">
        <v>509</v>
      </c>
      <c r="B249" s="21" t="s">
        <v>777</v>
      </c>
      <c r="C249" s="65">
        <f t="shared" si="14"/>
        <v>0.18068833652007599</v>
      </c>
      <c r="D249" s="67">
        <f t="shared" si="15"/>
        <v>18.068833652007598</v>
      </c>
      <c r="E249" s="119">
        <v>248</v>
      </c>
      <c r="G249" s="125" t="str">
        <f>_xlfn.XLOOKUP(A249,Academies!B:B,Academies!C:C,"No")</f>
        <v>No</v>
      </c>
      <c r="H249" s="104"/>
      <c r="K249" s="136"/>
      <c r="L249" s="136"/>
      <c r="M249" s="137"/>
      <c r="O249" s="125"/>
    </row>
    <row r="250" spans="1:15" x14ac:dyDescent="0.3">
      <c r="A250" s="21" t="s">
        <v>496</v>
      </c>
      <c r="B250" s="21" t="s">
        <v>777</v>
      </c>
      <c r="C250" s="65">
        <f t="shared" si="14"/>
        <v>0.20526315789473701</v>
      </c>
      <c r="D250" s="67">
        <f t="shared" si="15"/>
        <v>20.526315789473699</v>
      </c>
      <c r="E250" s="119">
        <v>249</v>
      </c>
      <c r="G250" s="125" t="str">
        <f>_xlfn.XLOOKUP(A250,Academies!B:B,Academies!C:C,"No")</f>
        <v>No</v>
      </c>
      <c r="H250" s="104"/>
      <c r="K250" s="136"/>
      <c r="L250" s="136"/>
      <c r="M250" s="137"/>
      <c r="O250" s="125"/>
    </row>
    <row r="251" spans="1:15" x14ac:dyDescent="0.3">
      <c r="A251" s="21" t="s">
        <v>498</v>
      </c>
      <c r="B251" s="21" t="s">
        <v>777</v>
      </c>
      <c r="C251" s="65">
        <f t="shared" si="14"/>
        <v>0.21076233183856499</v>
      </c>
      <c r="D251" s="67">
        <f t="shared" si="15"/>
        <v>21.076233183856498</v>
      </c>
      <c r="E251" s="119">
        <v>250</v>
      </c>
      <c r="G251" s="125" t="str">
        <f>_xlfn.XLOOKUP(A251,Academies!B:B,Academies!C:C,"No")</f>
        <v>No</v>
      </c>
      <c r="H251" s="104"/>
      <c r="K251" s="136"/>
      <c r="L251" s="136"/>
      <c r="M251" s="137"/>
      <c r="O251" s="125"/>
    </row>
    <row r="252" spans="1:15" x14ac:dyDescent="0.3">
      <c r="A252" s="21" t="s">
        <v>500</v>
      </c>
      <c r="B252" s="21" t="s">
        <v>777</v>
      </c>
      <c r="C252" s="65">
        <f t="shared" si="14"/>
        <v>0.27083333333333298</v>
      </c>
      <c r="D252" s="67">
        <f t="shared" si="15"/>
        <v>27.083333333333297</v>
      </c>
      <c r="E252" s="119">
        <v>251</v>
      </c>
      <c r="G252" s="125" t="str">
        <f>_xlfn.XLOOKUP(A252,Academies!B:B,Academies!C:C,"No")</f>
        <v>No</v>
      </c>
      <c r="H252" s="104"/>
      <c r="O252" s="125"/>
    </row>
    <row r="253" spans="1:15" x14ac:dyDescent="0.3">
      <c r="A253" s="21" t="s">
        <v>502</v>
      </c>
      <c r="B253" s="21" t="s">
        <v>777</v>
      </c>
      <c r="C253" s="65">
        <f t="shared" si="14"/>
        <v>0.448613376835237</v>
      </c>
      <c r="D253" s="67">
        <f t="shared" si="15"/>
        <v>44.861337683523701</v>
      </c>
      <c r="E253" s="119">
        <v>252</v>
      </c>
      <c r="G253" s="125" t="str">
        <f>_xlfn.XLOOKUP(A253,Academies!B:B,Academies!C:C,"No")</f>
        <v>No</v>
      </c>
      <c r="H253" s="104"/>
      <c r="O253" s="125"/>
    </row>
    <row r="254" spans="1:15" x14ac:dyDescent="0.3">
      <c r="E254" s="119">
        <v>253</v>
      </c>
      <c r="H254" s="104"/>
      <c r="O254" s="125"/>
    </row>
    <row r="255" spans="1:15" x14ac:dyDescent="0.3">
      <c r="E255" s="119">
        <v>254</v>
      </c>
      <c r="H255" s="104"/>
      <c r="O255" s="125"/>
    </row>
    <row r="256" spans="1:15" x14ac:dyDescent="0.3">
      <c r="E256" s="119">
        <v>255</v>
      </c>
      <c r="H256" s="104"/>
      <c r="O256" s="125"/>
    </row>
    <row r="257" spans="1:15" x14ac:dyDescent="0.3">
      <c r="A257" s="9" t="s">
        <v>1213</v>
      </c>
      <c r="E257" s="119">
        <v>256</v>
      </c>
      <c r="H257" s="104"/>
      <c r="O257" s="125"/>
    </row>
    <row r="258" spans="1:15" x14ac:dyDescent="0.3">
      <c r="A258" s="119" t="s">
        <v>784</v>
      </c>
      <c r="B258" s="119"/>
      <c r="C258" s="139"/>
      <c r="D258" s="142">
        <f>AVERAGE(D2:D46)</f>
        <v>30.300958516272416</v>
      </c>
      <c r="E258" s="119">
        <v>257</v>
      </c>
      <c r="H258" s="104"/>
      <c r="O258" s="125"/>
    </row>
    <row r="259" spans="1:15" x14ac:dyDescent="0.3">
      <c r="A259" s="119" t="s">
        <v>785</v>
      </c>
      <c r="B259" s="119"/>
      <c r="C259" s="139"/>
      <c r="D259" s="142">
        <f>AVERAGE(D52:D81)</f>
        <v>37.528072146043407</v>
      </c>
      <c r="E259" s="119">
        <v>258</v>
      </c>
      <c r="H259" s="104"/>
      <c r="O259" s="125"/>
    </row>
    <row r="260" spans="1:15" x14ac:dyDescent="0.3">
      <c r="A260" s="119" t="s">
        <v>776</v>
      </c>
      <c r="B260" s="119"/>
      <c r="C260" s="139"/>
      <c r="D260" s="142">
        <f>AVERAGE(D87:D241)</f>
        <v>21.778055386929744</v>
      </c>
      <c r="E260" s="119">
        <v>259</v>
      </c>
      <c r="H260" s="104"/>
      <c r="O260" s="125"/>
    </row>
    <row r="261" spans="1:15" x14ac:dyDescent="0.3">
      <c r="A261" s="119" t="s">
        <v>796</v>
      </c>
      <c r="B261" s="119"/>
      <c r="C261" s="139"/>
      <c r="D261" s="142">
        <f>AVERAGE(D247:D253)</f>
        <v>22.940148607481571</v>
      </c>
      <c r="E261" s="119">
        <v>260</v>
      </c>
      <c r="H261" s="104"/>
      <c r="O261" s="125"/>
    </row>
    <row r="262" spans="1:15" x14ac:dyDescent="0.3">
      <c r="E262" s="119">
        <v>261</v>
      </c>
      <c r="H262" s="104"/>
      <c r="O262" s="125"/>
    </row>
    <row r="263" spans="1:15" x14ac:dyDescent="0.3">
      <c r="E263" s="119">
        <v>262</v>
      </c>
      <c r="H263" s="104"/>
      <c r="O263" s="125"/>
    </row>
    <row r="264" spans="1:15" x14ac:dyDescent="0.3">
      <c r="E264" s="119"/>
      <c r="H264" s="104"/>
    </row>
    <row r="265" spans="1:15" x14ac:dyDescent="0.3">
      <c r="E265" s="119"/>
      <c r="H265" s="104"/>
    </row>
    <row r="266" spans="1:15" x14ac:dyDescent="0.3">
      <c r="E266" s="119"/>
      <c r="H266" s="104"/>
    </row>
    <row r="267" spans="1:15" x14ac:dyDescent="0.3">
      <c r="E267" s="119"/>
      <c r="H267" s="104"/>
    </row>
    <row r="268" spans="1:15" x14ac:dyDescent="0.3">
      <c r="E268" s="119"/>
      <c r="H268" s="104"/>
    </row>
    <row r="269" spans="1:15" x14ac:dyDescent="0.3">
      <c r="E269" s="119"/>
      <c r="H269" s="104"/>
    </row>
    <row r="270" spans="1:15" x14ac:dyDescent="0.3">
      <c r="E270" s="119"/>
      <c r="H270" s="104"/>
    </row>
    <row r="271" spans="1:15" x14ac:dyDescent="0.3">
      <c r="E271" s="119"/>
      <c r="H271" s="104"/>
    </row>
    <row r="272" spans="1:15" x14ac:dyDescent="0.3">
      <c r="E272" s="119"/>
      <c r="H272" s="104"/>
    </row>
    <row r="273" spans="5:8" x14ac:dyDescent="0.3">
      <c r="E273" s="119"/>
      <c r="H273" s="104"/>
    </row>
    <row r="274" spans="5:8" x14ac:dyDescent="0.3">
      <c r="E274" s="119"/>
      <c r="H274" s="104"/>
    </row>
    <row r="275" spans="5:8" x14ac:dyDescent="0.3">
      <c r="E275" s="119"/>
      <c r="H275" s="104"/>
    </row>
    <row r="276" spans="5:8" x14ac:dyDescent="0.3">
      <c r="E276" s="119"/>
      <c r="H276" s="104"/>
    </row>
    <row r="277" spans="5:8" x14ac:dyDescent="0.3">
      <c r="E277" s="119"/>
      <c r="H277" s="104"/>
    </row>
    <row r="278" spans="5:8" x14ac:dyDescent="0.3">
      <c r="E278" s="119"/>
      <c r="H278" s="104"/>
    </row>
    <row r="279" spans="5:8" x14ac:dyDescent="0.3">
      <c r="E279" s="119"/>
      <c r="H279" s="104"/>
    </row>
    <row r="280" spans="5:8" x14ac:dyDescent="0.3">
      <c r="E280" s="119"/>
      <c r="H280" s="104"/>
    </row>
    <row r="281" spans="5:8" x14ac:dyDescent="0.3">
      <c r="E281" s="119"/>
      <c r="H281" s="104"/>
    </row>
    <row r="282" spans="5:8" x14ac:dyDescent="0.3">
      <c r="E282" s="119"/>
      <c r="H282" s="104"/>
    </row>
    <row r="283" spans="5:8" x14ac:dyDescent="0.3">
      <c r="E283" s="119"/>
      <c r="H283" s="104"/>
    </row>
    <row r="284" spans="5:8" x14ac:dyDescent="0.3">
      <c r="E284" s="119"/>
      <c r="H284" s="104"/>
    </row>
    <row r="285" spans="5:8" x14ac:dyDescent="0.3">
      <c r="E285" s="119"/>
      <c r="H285" s="104"/>
    </row>
    <row r="286" spans="5:8" x14ac:dyDescent="0.3">
      <c r="E286" s="119"/>
      <c r="H286" s="104"/>
    </row>
    <row r="287" spans="5:8" x14ac:dyDescent="0.3">
      <c r="E287" s="119"/>
      <c r="H287" s="104"/>
    </row>
    <row r="288" spans="5:8" x14ac:dyDescent="0.3">
      <c r="E288" s="119"/>
      <c r="H288" s="104"/>
    </row>
    <row r="289" spans="5:8" x14ac:dyDescent="0.3">
      <c r="E289" s="119"/>
      <c r="H289" s="104"/>
    </row>
    <row r="290" spans="5:8" x14ac:dyDescent="0.3">
      <c r="E290" s="119"/>
      <c r="H290" s="104"/>
    </row>
    <row r="291" spans="5:8" x14ac:dyDescent="0.3">
      <c r="E291" s="119"/>
      <c r="H291" s="104"/>
    </row>
    <row r="292" spans="5:8" x14ac:dyDescent="0.3">
      <c r="E292" s="119"/>
      <c r="H292" s="104"/>
    </row>
    <row r="293" spans="5:8" x14ac:dyDescent="0.3">
      <c r="E293" s="119"/>
      <c r="H293" s="104"/>
    </row>
    <row r="294" spans="5:8" x14ac:dyDescent="0.3">
      <c r="E294" s="119"/>
      <c r="H294" s="104"/>
    </row>
    <row r="295" spans="5:8" x14ac:dyDescent="0.3">
      <c r="E295" s="119"/>
      <c r="H295" s="104"/>
    </row>
    <row r="296" spans="5:8" x14ac:dyDescent="0.3">
      <c r="E296" s="119"/>
      <c r="H296" s="104"/>
    </row>
    <row r="297" spans="5:8" x14ac:dyDescent="0.3">
      <c r="E297" s="119"/>
      <c r="H297" s="104"/>
    </row>
    <row r="298" spans="5:8" x14ac:dyDescent="0.3">
      <c r="E298" s="119"/>
      <c r="H298" s="104"/>
    </row>
    <row r="299" spans="5:8" x14ac:dyDescent="0.3">
      <c r="E299" s="119"/>
      <c r="H299" s="104"/>
    </row>
    <row r="300" spans="5:8" x14ac:dyDescent="0.3">
      <c r="E300" s="119"/>
      <c r="H300" s="104"/>
    </row>
    <row r="301" spans="5:8" x14ac:dyDescent="0.3">
      <c r="E301" s="119"/>
      <c r="H301" s="104"/>
    </row>
    <row r="302" spans="5:8" x14ac:dyDescent="0.3">
      <c r="E302" s="119"/>
      <c r="H302" s="104"/>
    </row>
    <row r="303" spans="5:8" x14ac:dyDescent="0.3">
      <c r="E303" s="119"/>
      <c r="H303" s="104"/>
    </row>
    <row r="304" spans="5:8" x14ac:dyDescent="0.3">
      <c r="E304" s="119"/>
      <c r="H304" s="104"/>
    </row>
    <row r="305" spans="5:8" x14ac:dyDescent="0.3">
      <c r="E305" s="119"/>
      <c r="H305" s="104"/>
    </row>
    <row r="306" spans="5:8" x14ac:dyDescent="0.3">
      <c r="E306" s="119"/>
      <c r="H306" s="104"/>
    </row>
    <row r="307" spans="5:8" x14ac:dyDescent="0.3">
      <c r="E307" s="119"/>
      <c r="H307" s="104"/>
    </row>
    <row r="308" spans="5:8" x14ac:dyDescent="0.3">
      <c r="E308" s="119"/>
      <c r="H308" s="104"/>
    </row>
    <row r="309" spans="5:8" x14ac:dyDescent="0.3">
      <c r="E309" s="119"/>
      <c r="H309" s="104"/>
    </row>
    <row r="310" spans="5:8" x14ac:dyDescent="0.3">
      <c r="E310" s="119"/>
      <c r="H310" s="104"/>
    </row>
    <row r="311" spans="5:8" x14ac:dyDescent="0.3">
      <c r="E311" s="119"/>
      <c r="H311" s="104"/>
    </row>
    <row r="312" spans="5:8" x14ac:dyDescent="0.3">
      <c r="E312" s="119"/>
      <c r="H312" s="104"/>
    </row>
    <row r="313" spans="5:8" x14ac:dyDescent="0.3">
      <c r="E313" s="119"/>
      <c r="H313" s="104"/>
    </row>
    <row r="314" spans="5:8" x14ac:dyDescent="0.3">
      <c r="E314" s="119"/>
      <c r="H314" s="104"/>
    </row>
    <row r="315" spans="5:8" x14ac:dyDescent="0.3">
      <c r="E315" s="119"/>
      <c r="H315" s="104"/>
    </row>
    <row r="316" spans="5:8" x14ac:dyDescent="0.3">
      <c r="E316" s="119"/>
      <c r="H316" s="104"/>
    </row>
    <row r="317" spans="5:8" x14ac:dyDescent="0.3">
      <c r="E317" s="119"/>
    </row>
    <row r="318" spans="5:8" x14ac:dyDescent="0.3">
      <c r="E318" s="119"/>
    </row>
    <row r="319" spans="5:8" x14ac:dyDescent="0.3">
      <c r="E319" s="119"/>
    </row>
    <row r="320" spans="5:8" x14ac:dyDescent="0.3">
      <c r="E320" s="119"/>
    </row>
    <row r="321" spans="5:5" x14ac:dyDescent="0.3">
      <c r="E321" s="119"/>
    </row>
    <row r="322" spans="5:5" x14ac:dyDescent="0.3">
      <c r="E322" s="119"/>
    </row>
    <row r="323" spans="5:5" x14ac:dyDescent="0.3">
      <c r="E323" s="119"/>
    </row>
    <row r="324" spans="5:5" x14ac:dyDescent="0.3">
      <c r="E324" s="119"/>
    </row>
    <row r="325" spans="5:5" x14ac:dyDescent="0.3">
      <c r="E325" s="119"/>
    </row>
    <row r="326" spans="5:5" x14ac:dyDescent="0.3">
      <c r="E326" s="119"/>
    </row>
    <row r="327" spans="5:5" x14ac:dyDescent="0.3">
      <c r="E327" s="119"/>
    </row>
    <row r="328" spans="5:5" x14ac:dyDescent="0.3">
      <c r="E328" s="119"/>
    </row>
    <row r="329" spans="5:5" x14ac:dyDescent="0.3">
      <c r="E329" s="119"/>
    </row>
    <row r="330" spans="5:5" x14ac:dyDescent="0.3">
      <c r="E330" s="119"/>
    </row>
  </sheetData>
  <autoFilter ref="A1:I327" xr:uid="{00000000-0009-0000-0000-00000B000000}"/>
  <sortState xmlns:xlrd2="http://schemas.microsoft.com/office/spreadsheetml/2017/richdata2" ref="A247:D253">
    <sortCondition ref="D247:D253"/>
  </sortState>
  <pageMargins left="0.7" right="0.7" top="0.75" bottom="0.75" header="0.3" footer="0.3"/>
  <pageSetup paperSize="9" orientation="portrait" r:id="rId1"/>
  <headerFooter>
    <oddFooter>&amp;C_x000D_&amp;1#&amp;"Calibri"&amp;10&amp;K000000 CONTROLLED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C000"/>
  </sheetPr>
  <dimension ref="A1:U970"/>
  <sheetViews>
    <sheetView topLeftCell="A508" workbookViewId="0">
      <selection activeCell="D245" sqref="D245"/>
    </sheetView>
  </sheetViews>
  <sheetFormatPr defaultRowHeight="14.4" x14ac:dyDescent="0.3"/>
  <cols>
    <col min="3" max="5" width="9.109375" style="21"/>
    <col min="6" max="6" width="23.44140625" bestFit="1" customWidth="1"/>
    <col min="7" max="7" width="9.5546875" bestFit="1" customWidth="1"/>
    <col min="9" max="9" width="14" bestFit="1" customWidth="1"/>
    <col min="10" max="10" width="13.109375" customWidth="1"/>
    <col min="12" max="12" width="9.5546875" style="6" bestFit="1" customWidth="1"/>
    <col min="13" max="15" width="9.109375" style="21"/>
    <col min="16" max="16" width="68.5546875" bestFit="1" customWidth="1"/>
    <col min="17" max="17" width="10.6640625" style="125" bestFit="1" customWidth="1"/>
  </cols>
  <sheetData>
    <row r="1" spans="1:19" s="21" customFormat="1" ht="18" x14ac:dyDescent="0.35">
      <c r="A1" s="156" t="s">
        <v>858</v>
      </c>
      <c r="B1" s="156"/>
      <c r="C1" s="156"/>
      <c r="D1" s="156"/>
      <c r="E1" s="156"/>
      <c r="F1" s="154" t="s">
        <v>859</v>
      </c>
      <c r="G1" s="155"/>
      <c r="K1" s="157" t="s">
        <v>860</v>
      </c>
      <c r="L1" s="157"/>
      <c r="M1" s="157"/>
      <c r="N1" s="157"/>
      <c r="O1" s="157"/>
      <c r="P1" s="157"/>
      <c r="Q1" s="125"/>
    </row>
    <row r="2" spans="1:19" x14ac:dyDescent="0.3">
      <c r="A2" s="9" t="s">
        <v>775</v>
      </c>
      <c r="B2" s="9" t="s">
        <v>772</v>
      </c>
      <c r="C2" s="9" t="s">
        <v>794</v>
      </c>
      <c r="D2" s="9" t="s">
        <v>797</v>
      </c>
      <c r="E2" s="9" t="s">
        <v>808</v>
      </c>
      <c r="F2" s="81" t="s">
        <v>773</v>
      </c>
      <c r="G2" s="56" t="s">
        <v>772</v>
      </c>
      <c r="H2" s="9"/>
      <c r="I2" s="9"/>
      <c r="J2" s="9"/>
      <c r="K2" s="9" t="s">
        <v>772</v>
      </c>
      <c r="L2" s="115" t="s">
        <v>794</v>
      </c>
      <c r="M2" s="9" t="s">
        <v>797</v>
      </c>
      <c r="N2" s="9" t="s">
        <v>808</v>
      </c>
      <c r="O2" s="9"/>
      <c r="P2" s="9" t="s">
        <v>774</v>
      </c>
      <c r="Q2" s="160" t="s">
        <v>1222</v>
      </c>
    </row>
    <row r="3" spans="1:19" x14ac:dyDescent="0.3">
      <c r="A3" s="19" t="s">
        <v>784</v>
      </c>
      <c r="B3" s="19" t="s">
        <v>280</v>
      </c>
      <c r="C3" s="21">
        <f>_xlfn.XLOOKUP(B3,'Pupil Numbers'!A:A,'Pupil Numbers'!D:D)</f>
        <v>17</v>
      </c>
      <c r="D3" s="21">
        <f>_xlfn.XLOOKUP(B3,'Floor Area'!A:A,'Floor Area'!D:D)</f>
        <v>32</v>
      </c>
      <c r="E3" s="21">
        <f>_xlfn.XLOOKUP(B3,Deprivation!A:A,Deprivation!E:E)</f>
        <v>10</v>
      </c>
      <c r="F3" s="79" t="str">
        <f t="shared" ref="F3:F33" si="0">"pupil number"&amp;C3</f>
        <v>pupil number17</v>
      </c>
      <c r="G3" s="119" t="str">
        <f t="shared" ref="G3:G46" si="1">B3</f>
        <v>CIP2338</v>
      </c>
      <c r="H3" s="19"/>
      <c r="I3" s="125"/>
      <c r="J3" s="19"/>
      <c r="K3" s="101" t="str">
        <f t="shared" ref="K3:K46" si="2">G3</f>
        <v>CIP2338</v>
      </c>
      <c r="L3" s="116">
        <f>_xlfn.XLOOKUP(K3,'Pupil Numbers'!A:A,'Pupil Numbers'!C:C)</f>
        <v>133.71368421052631</v>
      </c>
      <c r="M3" s="101">
        <f>_xlfn.XLOOKUP(K3,'Floor Area'!A:A,'Floor Area'!C:C)</f>
        <v>1241.3600000000001</v>
      </c>
      <c r="N3" s="69">
        <f>_xlfn.XLOOKUP(K3,Deprivation!A:A,Deprivation!D:D)</f>
        <v>21.052631578947402</v>
      </c>
      <c r="O3" s="101" t="s">
        <v>784</v>
      </c>
      <c r="P3" s="101" t="s">
        <v>659</v>
      </c>
      <c r="Q3" s="125" t="str">
        <f>_xlfn.XLOOKUP(K3,Academies!B:B,Academies!C:C,"No")</f>
        <v>No</v>
      </c>
    </row>
    <row r="4" spans="1:19" x14ac:dyDescent="0.3">
      <c r="A4" s="19" t="s">
        <v>784</v>
      </c>
      <c r="B4" s="19" t="s">
        <v>98</v>
      </c>
      <c r="C4" s="119">
        <f>_xlfn.XLOOKUP(B4,'Pupil Numbers'!A:A,'Pupil Numbers'!D:D)</f>
        <v>12</v>
      </c>
      <c r="D4" s="119">
        <f>_xlfn.XLOOKUP(B4,'Floor Area'!A:A,'Floor Area'!D:D)</f>
        <v>26</v>
      </c>
      <c r="E4" s="119">
        <f>_xlfn.XLOOKUP(B4,Deprivation!A:A,Deprivation!E:E)</f>
        <v>16</v>
      </c>
      <c r="F4" s="79" t="str">
        <f t="shared" si="0"/>
        <v>pupil number12</v>
      </c>
      <c r="G4" s="119" t="str">
        <f t="shared" si="1"/>
        <v>CIP2095</v>
      </c>
      <c r="H4" s="19"/>
      <c r="I4" s="125"/>
      <c r="J4" s="19"/>
      <c r="K4" s="113" t="str">
        <f t="shared" si="2"/>
        <v>CIP2095</v>
      </c>
      <c r="L4" s="116">
        <f>_xlfn.XLOOKUP(K4,'Pupil Numbers'!A:A,'Pupil Numbers'!C:C)</f>
        <v>100.16</v>
      </c>
      <c r="M4" s="113">
        <f>_xlfn.XLOOKUP(K4,'Floor Area'!A:A,'Floor Area'!C:C)</f>
        <v>1121.73</v>
      </c>
      <c r="N4" s="105">
        <f>_xlfn.XLOOKUP(K4,Deprivation!A:A,Deprivation!D:D)</f>
        <v>24.418604651162802</v>
      </c>
      <c r="O4" s="101" t="s">
        <v>784</v>
      </c>
      <c r="P4" s="113" t="s">
        <v>562</v>
      </c>
      <c r="Q4" s="125" t="str">
        <f>_xlfn.XLOOKUP(K4,Academies!B:B,Academies!C:C,"No")</f>
        <v>No</v>
      </c>
      <c r="S4" s="119"/>
    </row>
    <row r="5" spans="1:19" x14ac:dyDescent="0.3">
      <c r="A5" s="19" t="s">
        <v>784</v>
      </c>
      <c r="B5" s="19" t="s">
        <v>52</v>
      </c>
      <c r="C5" s="119">
        <f>_xlfn.XLOOKUP(B5,'Pupil Numbers'!A:A,'Pupil Numbers'!D:D)</f>
        <v>41</v>
      </c>
      <c r="D5" s="119">
        <f>_xlfn.XLOOKUP(B5,'Floor Area'!A:A,'Floor Area'!D:D)</f>
        <v>29</v>
      </c>
      <c r="E5" s="119">
        <f>_xlfn.XLOOKUP(B5,Deprivation!A:A,Deprivation!E:E)</f>
        <v>24</v>
      </c>
      <c r="F5" s="79" t="str">
        <f t="shared" si="0"/>
        <v>pupil number41</v>
      </c>
      <c r="G5" s="119" t="str">
        <f t="shared" si="1"/>
        <v>CIP2048</v>
      </c>
      <c r="H5" s="19"/>
      <c r="I5" s="125"/>
      <c r="J5" s="19"/>
      <c r="K5" s="113" t="str">
        <f t="shared" si="2"/>
        <v>CIP2048</v>
      </c>
      <c r="L5" s="116">
        <f>_xlfn.XLOOKUP(K5,'Pupil Numbers'!A:A,'Pupil Numbers'!C:C)</f>
        <v>235.46315789473684</v>
      </c>
      <c r="M5" s="113">
        <f>_xlfn.XLOOKUP(K5,'Floor Area'!A:A,'Floor Area'!C:C)</f>
        <v>1180.7</v>
      </c>
      <c r="N5" s="105">
        <f>_xlfn.XLOOKUP(K5,Deprivation!A:A,Deprivation!D:D)</f>
        <v>28.795811518324598</v>
      </c>
      <c r="O5" s="101" t="s">
        <v>784</v>
      </c>
      <c r="P5" s="113" t="s">
        <v>538</v>
      </c>
      <c r="Q5" s="125" t="str">
        <f>_xlfn.XLOOKUP(K5,Academies!B:B,Academies!C:C,"No")</f>
        <v>No</v>
      </c>
      <c r="S5" s="119"/>
    </row>
    <row r="6" spans="1:19" x14ac:dyDescent="0.3">
      <c r="A6" s="19" t="s">
        <v>784</v>
      </c>
      <c r="B6" s="19" t="s">
        <v>328</v>
      </c>
      <c r="C6" s="119">
        <f>_xlfn.XLOOKUP(B6,'Pupil Numbers'!A:A,'Pupil Numbers'!D:D)</f>
        <v>2</v>
      </c>
      <c r="D6" s="119">
        <f>_xlfn.XLOOKUP(B6,'Floor Area'!A:A,'Floor Area'!D:D)</f>
        <v>4</v>
      </c>
      <c r="E6" s="119">
        <f>_xlfn.XLOOKUP(B6,Deprivation!A:A,Deprivation!E:E)</f>
        <v>15</v>
      </c>
      <c r="F6" s="79" t="str">
        <f t="shared" si="0"/>
        <v>pupil number2</v>
      </c>
      <c r="G6" s="119" t="str">
        <f t="shared" si="1"/>
        <v>CIP3016</v>
      </c>
      <c r="H6" s="19"/>
      <c r="I6" s="125"/>
      <c r="J6" s="19"/>
      <c r="K6" s="113" t="str">
        <f t="shared" si="2"/>
        <v>CIP3016</v>
      </c>
      <c r="L6" s="116">
        <f>_xlfn.XLOOKUP(K6,'Pupil Numbers'!A:A,'Pupil Numbers'!C:C)</f>
        <v>29</v>
      </c>
      <c r="M6" s="113">
        <f>_xlfn.XLOOKUP(K6,'Floor Area'!A:A,'Floor Area'!C:C)</f>
        <v>320.29000000000002</v>
      </c>
      <c r="N6" s="105">
        <f>_xlfn.XLOOKUP(K6,Deprivation!A:A,Deprivation!D:D)</f>
        <v>24.137931034482801</v>
      </c>
      <c r="O6" s="101" t="s">
        <v>784</v>
      </c>
      <c r="P6" s="113" t="s">
        <v>687</v>
      </c>
      <c r="Q6" s="125" t="str">
        <f>_xlfn.XLOOKUP(K6,Academies!B:B,Academies!C:C,"No")</f>
        <v>No</v>
      </c>
      <c r="S6" s="119"/>
    </row>
    <row r="7" spans="1:19" x14ac:dyDescent="0.3">
      <c r="A7" s="19" t="s">
        <v>784</v>
      </c>
      <c r="B7" s="19" t="s">
        <v>196</v>
      </c>
      <c r="C7" s="119">
        <f>_xlfn.XLOOKUP(B7,'Pupil Numbers'!A:A,'Pupil Numbers'!D:D)</f>
        <v>25</v>
      </c>
      <c r="D7" s="119">
        <f>_xlfn.XLOOKUP(B7,'Floor Area'!A:A,'Floor Area'!D:D)</f>
        <v>11</v>
      </c>
      <c r="E7" s="119">
        <f>_xlfn.XLOOKUP(B7,Deprivation!A:A,Deprivation!E:E)</f>
        <v>27</v>
      </c>
      <c r="F7" s="79" t="str">
        <f t="shared" si="0"/>
        <v>pupil number25</v>
      </c>
      <c r="G7" s="119" t="str">
        <f t="shared" si="1"/>
        <v>CIP2227</v>
      </c>
      <c r="H7" s="19"/>
      <c r="I7" s="125"/>
      <c r="J7" s="19"/>
      <c r="K7" s="113" t="str">
        <f t="shared" si="2"/>
        <v>CIP2227</v>
      </c>
      <c r="L7" s="116">
        <f>_xlfn.XLOOKUP(K7,'Pupil Numbers'!A:A,'Pupil Numbers'!C:C)</f>
        <v>162</v>
      </c>
      <c r="M7" s="113">
        <f>_xlfn.XLOOKUP(K7,'Floor Area'!A:A,'Floor Area'!C:C)</f>
        <v>663.62</v>
      </c>
      <c r="N7" s="105">
        <f>_xlfn.XLOOKUP(K7,Deprivation!A:A,Deprivation!D:D)</f>
        <v>30.246913580246897</v>
      </c>
      <c r="O7" s="101" t="s">
        <v>784</v>
      </c>
      <c r="P7" s="113" t="s">
        <v>616</v>
      </c>
      <c r="Q7" s="125" t="str">
        <f>_xlfn.XLOOKUP(K7,Academies!B:B,Academies!C:C,"No")</f>
        <v>No</v>
      </c>
      <c r="S7" s="119"/>
    </row>
    <row r="8" spans="1:19" x14ac:dyDescent="0.3">
      <c r="A8" s="19" t="s">
        <v>784</v>
      </c>
      <c r="B8" s="19" t="s">
        <v>260</v>
      </c>
      <c r="C8" s="119">
        <f>_xlfn.XLOOKUP(B8,'Pupil Numbers'!A:A,'Pupil Numbers'!D:D)</f>
        <v>32</v>
      </c>
      <c r="D8" s="119">
        <f>_xlfn.XLOOKUP(B8,'Floor Area'!A:A,'Floor Area'!D:D)</f>
        <v>33</v>
      </c>
      <c r="E8" s="119">
        <f>_xlfn.XLOOKUP(B8,Deprivation!A:A,Deprivation!E:E)</f>
        <v>6</v>
      </c>
      <c r="F8" s="79" t="str">
        <f t="shared" si="0"/>
        <v>pupil number32</v>
      </c>
      <c r="G8" s="119" t="str">
        <f t="shared" si="1"/>
        <v>CIP2307</v>
      </c>
      <c r="H8" s="19"/>
      <c r="I8" s="125"/>
      <c r="J8" s="19"/>
      <c r="K8" s="113" t="str">
        <f t="shared" si="2"/>
        <v>CIP2307</v>
      </c>
      <c r="L8" s="116">
        <f>_xlfn.XLOOKUP(K8,'Pupil Numbers'!A:A,'Pupil Numbers'!C:C)</f>
        <v>195.9815789473684</v>
      </c>
      <c r="M8" s="113">
        <f>_xlfn.XLOOKUP(K8,'Floor Area'!A:A,'Floor Area'!C:C)</f>
        <v>1268.1600000000001</v>
      </c>
      <c r="N8" s="105">
        <f>_xlfn.XLOOKUP(K8,Deprivation!A:A,Deprivation!D:D)</f>
        <v>11.5853658536585</v>
      </c>
      <c r="O8" s="101" t="s">
        <v>784</v>
      </c>
      <c r="P8" s="113" t="s">
        <v>647</v>
      </c>
      <c r="Q8" s="125" t="str">
        <f>_xlfn.XLOOKUP(K8,Academies!B:B,Academies!C:C,"No")</f>
        <v>No</v>
      </c>
      <c r="S8" s="119"/>
    </row>
    <row r="9" spans="1:19" x14ac:dyDescent="0.3">
      <c r="A9" s="19" t="s">
        <v>784</v>
      </c>
      <c r="B9" s="19" t="s">
        <v>69</v>
      </c>
      <c r="C9" s="119">
        <f>_xlfn.XLOOKUP(B9,'Pupil Numbers'!A:A,'Pupil Numbers'!D:D)</f>
        <v>22</v>
      </c>
      <c r="D9" s="119">
        <f>_xlfn.XLOOKUP(B9,'Floor Area'!A:A,'Floor Area'!D:D)</f>
        <v>30</v>
      </c>
      <c r="E9" s="119">
        <f>_xlfn.XLOOKUP(B9,Deprivation!A:A,Deprivation!E:E)</f>
        <v>30</v>
      </c>
      <c r="F9" s="79" t="str">
        <f t="shared" si="0"/>
        <v>pupil number22</v>
      </c>
      <c r="G9" s="119" t="str">
        <f t="shared" si="1"/>
        <v>CIP2061</v>
      </c>
      <c r="H9" s="19"/>
      <c r="I9" s="125"/>
      <c r="J9" s="19"/>
      <c r="K9" s="113" t="str">
        <f t="shared" si="2"/>
        <v>CIP2061</v>
      </c>
      <c r="L9" s="116">
        <f>_xlfn.XLOOKUP(K9,'Pupil Numbers'!A:A,'Pupil Numbers'!C:C)</f>
        <v>159</v>
      </c>
      <c r="M9" s="113">
        <f>_xlfn.XLOOKUP(K9,'Floor Area'!A:A,'Floor Area'!C:C)</f>
        <v>1202.3</v>
      </c>
      <c r="N9" s="105">
        <f>_xlfn.XLOOKUP(K9,Deprivation!A:A,Deprivation!D:D)</f>
        <v>34.591194968553502</v>
      </c>
      <c r="O9" s="101" t="s">
        <v>784</v>
      </c>
      <c r="P9" s="113" t="s">
        <v>547</v>
      </c>
      <c r="Q9" s="125" t="str">
        <f>_xlfn.XLOOKUP(K9,Academies!B:B,Academies!C:C,"No")</f>
        <v>No</v>
      </c>
      <c r="S9" s="119"/>
    </row>
    <row r="10" spans="1:19" x14ac:dyDescent="0.3">
      <c r="A10" s="19" t="s">
        <v>784</v>
      </c>
      <c r="B10" s="19" t="s">
        <v>140</v>
      </c>
      <c r="C10" s="119">
        <f>_xlfn.XLOOKUP(B10,'Pupil Numbers'!A:A,'Pupil Numbers'!D:D)</f>
        <v>42</v>
      </c>
      <c r="D10" s="119">
        <f>_xlfn.XLOOKUP(B10,'Floor Area'!A:A,'Floor Area'!D:D)</f>
        <v>35</v>
      </c>
      <c r="E10" s="119">
        <f>_xlfn.XLOOKUP(B10,Deprivation!A:A,Deprivation!E:E)</f>
        <v>32</v>
      </c>
      <c r="F10" s="79" t="str">
        <f t="shared" si="0"/>
        <v>pupil number42</v>
      </c>
      <c r="G10" s="119" t="str">
        <f t="shared" si="1"/>
        <v>CIP2146</v>
      </c>
      <c r="H10" s="19"/>
      <c r="I10" s="125"/>
      <c r="J10" s="19"/>
      <c r="K10" s="113" t="str">
        <f t="shared" si="2"/>
        <v>CIP2146</v>
      </c>
      <c r="L10" s="116">
        <f>_xlfn.XLOOKUP(K10,'Pupil Numbers'!A:A,'Pupil Numbers'!C:C)</f>
        <v>266.7842105263158</v>
      </c>
      <c r="M10" s="113">
        <f>_xlfn.XLOOKUP(K10,'Floor Area'!A:A,'Floor Area'!C:C)</f>
        <v>1294.53</v>
      </c>
      <c r="N10" s="105">
        <f>_xlfn.XLOOKUP(K10,Deprivation!A:A,Deprivation!D:D)</f>
        <v>35.269709543568503</v>
      </c>
      <c r="O10" s="101" t="s">
        <v>784</v>
      </c>
      <c r="P10" s="113" t="s">
        <v>584</v>
      </c>
      <c r="Q10" s="125" t="str">
        <f>_xlfn.XLOOKUP(K10,Academies!B:B,Academies!C:C,"No")</f>
        <v>No</v>
      </c>
      <c r="S10" s="119"/>
    </row>
    <row r="11" spans="1:19" x14ac:dyDescent="0.3">
      <c r="A11" s="19" t="s">
        <v>784</v>
      </c>
      <c r="B11" s="19" t="s">
        <v>81</v>
      </c>
      <c r="C11" s="119">
        <f>_xlfn.XLOOKUP(B11,'Pupil Numbers'!A:A,'Pupil Numbers'!D:D)</f>
        <v>43</v>
      </c>
      <c r="D11" s="119">
        <f>_xlfn.XLOOKUP(B11,'Floor Area'!A:A,'Floor Area'!D:D)</f>
        <v>39</v>
      </c>
      <c r="E11" s="119">
        <f>_xlfn.XLOOKUP(B11,Deprivation!A:A,Deprivation!E:E)</f>
        <v>21</v>
      </c>
      <c r="F11" s="79" t="str">
        <f t="shared" si="0"/>
        <v>pupil number43</v>
      </c>
      <c r="G11" s="119" t="str">
        <f t="shared" si="1"/>
        <v>CIP2080</v>
      </c>
      <c r="H11" s="19"/>
      <c r="I11" s="125"/>
      <c r="J11" s="19"/>
      <c r="K11" s="113" t="str">
        <f t="shared" si="2"/>
        <v>CIP2080</v>
      </c>
      <c r="L11" s="116">
        <f>_xlfn.XLOOKUP(K11,'Pupil Numbers'!A:A,'Pupil Numbers'!C:C)</f>
        <v>299.92631578947368</v>
      </c>
      <c r="M11" s="113">
        <f>_xlfn.XLOOKUP(K11,'Floor Area'!A:A,'Floor Area'!C:C)</f>
        <v>1398.45</v>
      </c>
      <c r="N11" s="105">
        <f>_xlfn.XLOOKUP(K11,Deprivation!A:A,Deprivation!D:D)</f>
        <v>27.586206896551701</v>
      </c>
      <c r="O11" s="101" t="s">
        <v>784</v>
      </c>
      <c r="P11" s="113" t="s">
        <v>553</v>
      </c>
      <c r="Q11" s="125" t="str">
        <f>_xlfn.XLOOKUP(K11,Academies!B:B,Academies!C:C,"No")</f>
        <v>No</v>
      </c>
      <c r="S11" s="119"/>
    </row>
    <row r="12" spans="1:19" x14ac:dyDescent="0.3">
      <c r="A12" s="19" t="s">
        <v>784</v>
      </c>
      <c r="B12" s="19" t="s">
        <v>73</v>
      </c>
      <c r="C12" s="119">
        <f>_xlfn.XLOOKUP(B12,'Pupil Numbers'!A:A,'Pupil Numbers'!D:D)</f>
        <v>1</v>
      </c>
      <c r="D12" s="119">
        <f>_xlfn.XLOOKUP(B12,'Floor Area'!A:A,'Floor Area'!D:D)</f>
        <v>1</v>
      </c>
      <c r="E12" s="119">
        <f>_xlfn.XLOOKUP(B12,Deprivation!A:A,Deprivation!E:E)</f>
        <v>3</v>
      </c>
      <c r="F12" s="79" t="str">
        <f t="shared" si="0"/>
        <v>pupil number1</v>
      </c>
      <c r="G12" s="119" t="str">
        <f t="shared" si="1"/>
        <v>CIP2068</v>
      </c>
      <c r="H12" s="19"/>
      <c r="I12" s="125"/>
      <c r="J12" s="19"/>
      <c r="K12" s="113" t="str">
        <f t="shared" si="2"/>
        <v>CIP2068</v>
      </c>
      <c r="L12" s="116">
        <f>_xlfn.XLOOKUP(K12,'Pupil Numbers'!A:A,'Pupil Numbers'!C:C)</f>
        <v>22.201052631578946</v>
      </c>
      <c r="M12" s="113">
        <f>_xlfn.XLOOKUP(K12,'Floor Area'!A:A,'Floor Area'!C:C)</f>
        <v>146.9</v>
      </c>
      <c r="N12" s="105">
        <f>_xlfn.XLOOKUP(K12,Deprivation!A:A,Deprivation!D:D)</f>
        <v>5</v>
      </c>
      <c r="O12" s="101" t="s">
        <v>784</v>
      </c>
      <c r="P12" s="113" t="s">
        <v>549</v>
      </c>
      <c r="Q12" s="125" t="str">
        <f>_xlfn.XLOOKUP(K12,Academies!B:B,Academies!C:C,"No")</f>
        <v>No</v>
      </c>
      <c r="S12" s="119"/>
    </row>
    <row r="13" spans="1:19" x14ac:dyDescent="0.3">
      <c r="A13" s="19" t="s">
        <v>784</v>
      </c>
      <c r="B13" s="19" t="s">
        <v>278</v>
      </c>
      <c r="C13" s="119">
        <f>_xlfn.XLOOKUP(B13,'Pupil Numbers'!A:A,'Pupil Numbers'!D:D)</f>
        <v>13</v>
      </c>
      <c r="D13" s="119">
        <f>_xlfn.XLOOKUP(B13,'Floor Area'!A:A,'Floor Area'!D:D)</f>
        <v>13</v>
      </c>
      <c r="E13" s="119">
        <f>_xlfn.XLOOKUP(B13,Deprivation!A:A,Deprivation!E:E)</f>
        <v>39</v>
      </c>
      <c r="F13" s="79" t="str">
        <f t="shared" si="0"/>
        <v>pupil number13</v>
      </c>
      <c r="G13" s="119" t="str">
        <f t="shared" si="1"/>
        <v>CIP2336</v>
      </c>
      <c r="H13" s="19"/>
      <c r="I13" s="125"/>
      <c r="J13" s="19"/>
      <c r="K13" s="113" t="str">
        <f t="shared" si="2"/>
        <v>CIP2336</v>
      </c>
      <c r="L13" s="116">
        <f>_xlfn.XLOOKUP(K13,'Pupil Numbers'!A:A,'Pupil Numbers'!C:C)</f>
        <v>104</v>
      </c>
      <c r="M13" s="113">
        <f>_xlfn.XLOOKUP(K13,'Floor Area'!A:A,'Floor Area'!C:C)</f>
        <v>726.44</v>
      </c>
      <c r="N13" s="105">
        <f>_xlfn.XLOOKUP(K13,Deprivation!A:A,Deprivation!D:D)</f>
        <v>48.076923076923102</v>
      </c>
      <c r="O13" s="101" t="s">
        <v>784</v>
      </c>
      <c r="P13" s="113" t="s">
        <v>658</v>
      </c>
      <c r="Q13" s="125" t="str">
        <f>_xlfn.XLOOKUP(K13,Academies!B:B,Academies!C:C,"No")</f>
        <v>No</v>
      </c>
      <c r="S13" s="119"/>
    </row>
    <row r="14" spans="1:19" x14ac:dyDescent="0.3">
      <c r="A14" s="19" t="s">
        <v>784</v>
      </c>
      <c r="B14" s="19" t="s">
        <v>367</v>
      </c>
      <c r="C14" s="119">
        <f>_xlfn.XLOOKUP(B14,'Pupil Numbers'!A:A,'Pupil Numbers'!D:D)</f>
        <v>11</v>
      </c>
      <c r="D14" s="119">
        <f>_xlfn.XLOOKUP(B14,'Floor Area'!A:A,'Floor Area'!D:D)</f>
        <v>7</v>
      </c>
      <c r="E14" s="119">
        <f>_xlfn.XLOOKUP(B14,Deprivation!A:A,Deprivation!E:E)</f>
        <v>8</v>
      </c>
      <c r="F14" s="79" t="str">
        <f t="shared" si="0"/>
        <v>pupil number11</v>
      </c>
      <c r="G14" s="119" t="str">
        <f t="shared" si="1"/>
        <v>CIP3046</v>
      </c>
      <c r="H14" s="19"/>
      <c r="I14" s="125"/>
      <c r="J14" s="19"/>
      <c r="K14" s="113" t="str">
        <f t="shared" si="2"/>
        <v>CIP3046</v>
      </c>
      <c r="L14" s="116">
        <f>_xlfn.XLOOKUP(K14,'Pupil Numbers'!A:A,'Pupil Numbers'!C:C)</f>
        <v>88</v>
      </c>
      <c r="M14" s="113">
        <f>_xlfn.XLOOKUP(K14,'Floor Area'!A:A,'Floor Area'!C:C)</f>
        <v>363.43</v>
      </c>
      <c r="N14" s="105">
        <f>_xlfn.XLOOKUP(K14,Deprivation!A:A,Deprivation!D:D)</f>
        <v>19.318181818181802</v>
      </c>
      <c r="O14" s="101" t="s">
        <v>784</v>
      </c>
      <c r="P14" s="113" t="s">
        <v>707</v>
      </c>
      <c r="Q14" s="125" t="str">
        <f>_xlfn.XLOOKUP(K14,Academies!B:B,Academies!C:C,"No")</f>
        <v>No</v>
      </c>
      <c r="S14" s="119"/>
    </row>
    <row r="15" spans="1:19" x14ac:dyDescent="0.3">
      <c r="A15" s="19" t="s">
        <v>784</v>
      </c>
      <c r="B15" s="19" t="s">
        <v>134</v>
      </c>
      <c r="C15" s="119">
        <f>_xlfn.XLOOKUP(B15,'Pupil Numbers'!A:A,'Pupil Numbers'!D:D)</f>
        <v>39</v>
      </c>
      <c r="D15" s="119">
        <f>_xlfn.XLOOKUP(B15,'Floor Area'!A:A,'Floor Area'!D:D)</f>
        <v>41</v>
      </c>
      <c r="E15" s="119">
        <f>_xlfn.XLOOKUP(B15,Deprivation!A:A,Deprivation!E:E)</f>
        <v>45</v>
      </c>
      <c r="F15" s="79" t="str">
        <f t="shared" si="0"/>
        <v>pupil number39</v>
      </c>
      <c r="G15" s="119" t="str">
        <f t="shared" si="1"/>
        <v>CIP2139</v>
      </c>
      <c r="H15" s="19"/>
      <c r="I15" s="125"/>
      <c r="J15" s="19"/>
      <c r="K15" s="113" t="str">
        <f t="shared" si="2"/>
        <v>CIP2139</v>
      </c>
      <c r="L15" s="116">
        <f>_xlfn.XLOOKUP(K15,'Pupil Numbers'!A:A,'Pupil Numbers'!C:C)</f>
        <v>219.3842105263158</v>
      </c>
      <c r="M15" s="113">
        <f>_xlfn.XLOOKUP(K15,'Floor Area'!A:A,'Floor Area'!C:C)</f>
        <v>1424.59</v>
      </c>
      <c r="N15" s="105">
        <f>_xlfn.XLOOKUP(K15,Deprivation!A:A,Deprivation!D:D)</f>
        <v>71.823204419889493</v>
      </c>
      <c r="O15" s="101" t="s">
        <v>784</v>
      </c>
      <c r="P15" s="113" t="s">
        <v>580</v>
      </c>
      <c r="Q15" s="125" t="str">
        <f>_xlfn.XLOOKUP(K15,Academies!B:B,Academies!C:C,"No")</f>
        <v>No</v>
      </c>
      <c r="S15" s="119"/>
    </row>
    <row r="16" spans="1:19" x14ac:dyDescent="0.3">
      <c r="A16" s="19" t="s">
        <v>784</v>
      </c>
      <c r="B16" s="19" t="s">
        <v>345</v>
      </c>
      <c r="C16" s="119">
        <f>_xlfn.XLOOKUP(B16,'Pupil Numbers'!A:A,'Pupil Numbers'!D:D)</f>
        <v>40</v>
      </c>
      <c r="D16" s="119">
        <f>_xlfn.XLOOKUP(B16,'Floor Area'!A:A,'Floor Area'!D:D)</f>
        <v>44</v>
      </c>
      <c r="E16" s="119">
        <f>_xlfn.XLOOKUP(B16,Deprivation!A:A,Deprivation!E:E)</f>
        <v>38</v>
      </c>
      <c r="F16" s="79" t="str">
        <f t="shared" si="0"/>
        <v>pupil number40</v>
      </c>
      <c r="G16" s="119" t="str">
        <f t="shared" si="1"/>
        <v>CIP3032</v>
      </c>
      <c r="H16" s="19"/>
      <c r="I16" s="125"/>
      <c r="J16" s="19"/>
      <c r="K16" s="113" t="str">
        <f t="shared" si="2"/>
        <v>CIP3032</v>
      </c>
      <c r="L16" s="116">
        <f>_xlfn.XLOOKUP(K16,'Pupil Numbers'!A:A,'Pupil Numbers'!C:C)</f>
        <v>229.52105263157895</v>
      </c>
      <c r="M16" s="113">
        <f>_xlfn.XLOOKUP(K16,'Floor Area'!A:A,'Floor Area'!C:C)</f>
        <v>1511.76</v>
      </c>
      <c r="N16" s="105">
        <f>_xlfn.XLOOKUP(K16,Deprivation!A:A,Deprivation!D:D)</f>
        <v>43.850267379679096</v>
      </c>
      <c r="O16" s="101" t="s">
        <v>784</v>
      </c>
      <c r="P16" s="113" t="s">
        <v>696</v>
      </c>
      <c r="Q16" s="125" t="str">
        <f>_xlfn.XLOOKUP(K16,Academies!B:B,Academies!C:C,"No")</f>
        <v>No</v>
      </c>
      <c r="S16" s="119"/>
    </row>
    <row r="17" spans="1:19" x14ac:dyDescent="0.3">
      <c r="A17" s="19" t="s">
        <v>784</v>
      </c>
      <c r="B17" s="19" t="s">
        <v>425</v>
      </c>
      <c r="C17" s="119">
        <f>_xlfn.XLOOKUP(B17,'Pupil Numbers'!A:A,'Pupil Numbers'!D:D)</f>
        <v>7</v>
      </c>
      <c r="D17" s="119">
        <f>_xlfn.XLOOKUP(B17,'Floor Area'!A:A,'Floor Area'!D:D)</f>
        <v>3</v>
      </c>
      <c r="E17" s="119">
        <f>_xlfn.XLOOKUP(B17,Deprivation!A:A,Deprivation!E:E)</f>
        <v>17</v>
      </c>
      <c r="F17" s="79" t="str">
        <f t="shared" si="0"/>
        <v>pupil number7</v>
      </c>
      <c r="G17" s="119" t="str">
        <f t="shared" si="1"/>
        <v>CIP3106</v>
      </c>
      <c r="H17" s="19"/>
      <c r="I17" s="125"/>
      <c r="J17" s="19"/>
      <c r="K17" s="113" t="str">
        <f t="shared" si="2"/>
        <v>CIP3106</v>
      </c>
      <c r="L17" s="116">
        <f>_xlfn.XLOOKUP(K17,'Pupil Numbers'!A:A,'Pupil Numbers'!C:C)</f>
        <v>60</v>
      </c>
      <c r="M17" s="113">
        <f>_xlfn.XLOOKUP(K17,'Floor Area'!A:A,'Floor Area'!C:C)</f>
        <v>283.18</v>
      </c>
      <c r="N17" s="105">
        <f>_xlfn.XLOOKUP(K17,Deprivation!A:A,Deprivation!D:D)</f>
        <v>25</v>
      </c>
      <c r="O17" s="101" t="s">
        <v>784</v>
      </c>
      <c r="P17" s="113" t="s">
        <v>735</v>
      </c>
      <c r="Q17" s="125" t="str">
        <f>_xlfn.XLOOKUP(K17,Academies!B:B,Academies!C:C,"No")</f>
        <v>No</v>
      </c>
      <c r="S17" s="119"/>
    </row>
    <row r="18" spans="1:19" x14ac:dyDescent="0.3">
      <c r="A18" s="19" t="s">
        <v>784</v>
      </c>
      <c r="B18" s="19" t="s">
        <v>18</v>
      </c>
      <c r="C18" s="119">
        <f>_xlfn.XLOOKUP(B18,'Pupil Numbers'!A:A,'Pupil Numbers'!D:D)</f>
        <v>23</v>
      </c>
      <c r="D18" s="119">
        <f>_xlfn.XLOOKUP(B18,'Floor Area'!A:A,'Floor Area'!D:D)</f>
        <v>12</v>
      </c>
      <c r="E18" s="119">
        <f>_xlfn.XLOOKUP(B18,Deprivation!A:A,Deprivation!E:E)</f>
        <v>35</v>
      </c>
      <c r="F18" s="79" t="str">
        <f t="shared" si="0"/>
        <v>pupil number23</v>
      </c>
      <c r="G18" s="119" t="str">
        <f t="shared" si="1"/>
        <v>CIP2002</v>
      </c>
      <c r="H18" s="19"/>
      <c r="I18" s="125"/>
      <c r="J18" s="19"/>
      <c r="K18" s="113" t="str">
        <f t="shared" si="2"/>
        <v>CIP2002</v>
      </c>
      <c r="L18" s="116">
        <f>_xlfn.XLOOKUP(K18,'Pupil Numbers'!A:A,'Pupil Numbers'!C:C)</f>
        <v>160</v>
      </c>
      <c r="M18" s="113">
        <f>_xlfn.XLOOKUP(K18,'Floor Area'!A:A,'Floor Area'!C:C)</f>
        <v>718.34</v>
      </c>
      <c r="N18" s="105">
        <f>_xlfn.XLOOKUP(K18,Deprivation!A:A,Deprivation!D:D)</f>
        <v>37.5</v>
      </c>
      <c r="O18" s="101" t="s">
        <v>784</v>
      </c>
      <c r="P18" s="113" t="s">
        <v>520</v>
      </c>
      <c r="Q18" s="125" t="str">
        <f>_xlfn.XLOOKUP(K18,Academies!B:B,Academies!C:C,"No")</f>
        <v>No</v>
      </c>
      <c r="S18" s="119"/>
    </row>
    <row r="19" spans="1:19" x14ac:dyDescent="0.3">
      <c r="A19" s="19" t="s">
        <v>784</v>
      </c>
      <c r="B19" s="19" t="s">
        <v>94</v>
      </c>
      <c r="C19" s="119">
        <f>_xlfn.XLOOKUP(B19,'Pupil Numbers'!A:A,'Pupil Numbers'!D:D)</f>
        <v>38</v>
      </c>
      <c r="D19" s="119">
        <f>_xlfn.XLOOKUP(B19,'Floor Area'!A:A,'Floor Area'!D:D)</f>
        <v>36</v>
      </c>
      <c r="E19" s="119">
        <f>_xlfn.XLOOKUP(B19,Deprivation!A:A,Deprivation!E:E)</f>
        <v>5</v>
      </c>
      <c r="F19" s="79" t="str">
        <f t="shared" si="0"/>
        <v>pupil number38</v>
      </c>
      <c r="G19" s="119" t="str">
        <f t="shared" si="1"/>
        <v>CIP2091</v>
      </c>
      <c r="H19" s="19"/>
      <c r="I19" s="125"/>
      <c r="J19" s="19"/>
      <c r="K19" s="113" t="str">
        <f t="shared" si="2"/>
        <v>CIP2091</v>
      </c>
      <c r="L19" s="116">
        <f>_xlfn.XLOOKUP(K19,'Pupil Numbers'!A:A,'Pupil Numbers'!C:C)</f>
        <v>214</v>
      </c>
      <c r="M19" s="113">
        <f>_xlfn.XLOOKUP(K19,'Floor Area'!A:A,'Floor Area'!C:C)</f>
        <v>1314.38</v>
      </c>
      <c r="N19" s="105">
        <f>_xlfn.XLOOKUP(K19,Deprivation!A:A,Deprivation!D:D)</f>
        <v>10.2803738317757</v>
      </c>
      <c r="O19" s="101" t="s">
        <v>784</v>
      </c>
      <c r="P19" s="113" t="s">
        <v>560</v>
      </c>
      <c r="Q19" s="125" t="str">
        <f>_xlfn.XLOOKUP(K19,Academies!B:B,Academies!C:C,"No")</f>
        <v>No</v>
      </c>
      <c r="S19" s="119"/>
    </row>
    <row r="20" spans="1:19" x14ac:dyDescent="0.3">
      <c r="A20" s="19" t="s">
        <v>784</v>
      </c>
      <c r="B20" s="19" t="s">
        <v>294</v>
      </c>
      <c r="C20" s="119">
        <f>_xlfn.XLOOKUP(B20,'Pupil Numbers'!A:A,'Pupil Numbers'!D:D)</f>
        <v>26</v>
      </c>
      <c r="D20" s="119">
        <f>_xlfn.XLOOKUP(B20,'Floor Area'!A:A,'Floor Area'!D:D)</f>
        <v>42</v>
      </c>
      <c r="E20" s="119">
        <f>_xlfn.XLOOKUP(B20,Deprivation!A:A,Deprivation!E:E)</f>
        <v>42</v>
      </c>
      <c r="F20" s="79" t="str">
        <f t="shared" si="0"/>
        <v>pupil number26</v>
      </c>
      <c r="G20" s="119" t="str">
        <f t="shared" si="1"/>
        <v>CIP2362</v>
      </c>
      <c r="H20" s="19"/>
      <c r="I20" s="125"/>
      <c r="J20" s="19"/>
      <c r="K20" s="113" t="str">
        <f t="shared" si="2"/>
        <v>CIP2362</v>
      </c>
      <c r="L20" s="116">
        <f>_xlfn.XLOOKUP(K20,'Pupil Numbers'!A:A,'Pupil Numbers'!C:C)</f>
        <v>163.89473684210526</v>
      </c>
      <c r="M20" s="113">
        <f>_xlfn.XLOOKUP(K20,'Floor Area'!A:A,'Floor Area'!C:C)</f>
        <v>1427.55</v>
      </c>
      <c r="N20" s="105">
        <f>_xlfn.XLOOKUP(K20,Deprivation!A:A,Deprivation!D:D)</f>
        <v>52.985074626865703</v>
      </c>
      <c r="O20" s="101" t="s">
        <v>784</v>
      </c>
      <c r="P20" s="113" t="s">
        <v>666</v>
      </c>
      <c r="Q20" s="125" t="str">
        <f>_xlfn.XLOOKUP(K20,Academies!B:B,Academies!C:C,"No")</f>
        <v>No</v>
      </c>
      <c r="S20" s="119"/>
    </row>
    <row r="21" spans="1:19" x14ac:dyDescent="0.3">
      <c r="A21" s="19" t="s">
        <v>784</v>
      </c>
      <c r="B21" s="19" t="s">
        <v>286</v>
      </c>
      <c r="C21" s="119">
        <f>_xlfn.XLOOKUP(B21,'Pupil Numbers'!A:A,'Pupil Numbers'!D:D)</f>
        <v>18</v>
      </c>
      <c r="D21" s="119">
        <f>_xlfn.XLOOKUP(B21,'Floor Area'!A:A,'Floor Area'!D:D)</f>
        <v>24</v>
      </c>
      <c r="E21" s="119">
        <f>_xlfn.XLOOKUP(B21,Deprivation!A:A,Deprivation!E:E)</f>
        <v>29</v>
      </c>
      <c r="F21" s="79" t="str">
        <f t="shared" si="0"/>
        <v>pupil number18</v>
      </c>
      <c r="G21" s="119" t="str">
        <f t="shared" si="1"/>
        <v>CIP2351</v>
      </c>
      <c r="H21" s="19"/>
      <c r="I21" s="125"/>
      <c r="J21" s="19"/>
      <c r="K21" s="113" t="str">
        <f t="shared" si="2"/>
        <v>CIP2351</v>
      </c>
      <c r="L21" s="116">
        <f>_xlfn.XLOOKUP(K21,'Pupil Numbers'!A:A,'Pupil Numbers'!C:C)</f>
        <v>137</v>
      </c>
      <c r="M21" s="113">
        <f>_xlfn.XLOOKUP(K21,'Floor Area'!A:A,'Floor Area'!C:C)</f>
        <v>1082.07</v>
      </c>
      <c r="N21" s="105">
        <f>_xlfn.XLOOKUP(K21,Deprivation!A:A,Deprivation!D:D)</f>
        <v>33.576642335766401</v>
      </c>
      <c r="O21" s="101" t="s">
        <v>784</v>
      </c>
      <c r="P21" s="113" t="s">
        <v>662</v>
      </c>
      <c r="Q21" s="125" t="str">
        <f>_xlfn.XLOOKUP(K21,Academies!B:B,Academies!C:C,"No")</f>
        <v>No</v>
      </c>
      <c r="S21" s="119"/>
    </row>
    <row r="22" spans="1:19" x14ac:dyDescent="0.3">
      <c r="A22" s="19" t="s">
        <v>784</v>
      </c>
      <c r="B22" s="19" t="s">
        <v>251</v>
      </c>
      <c r="C22" s="119">
        <f>_xlfn.XLOOKUP(B22,'Pupil Numbers'!A:A,'Pupil Numbers'!D:D)</f>
        <v>44</v>
      </c>
      <c r="D22" s="119">
        <f>_xlfn.XLOOKUP(B22,'Floor Area'!A:A,'Floor Area'!D:D)</f>
        <v>43</v>
      </c>
      <c r="E22" s="119">
        <f>_xlfn.XLOOKUP(B22,Deprivation!A:A,Deprivation!E:E)</f>
        <v>18</v>
      </c>
      <c r="F22" s="79" t="str">
        <f t="shared" si="0"/>
        <v>pupil number44</v>
      </c>
      <c r="G22" s="119" t="str">
        <f t="shared" si="1"/>
        <v>CIP2289</v>
      </c>
      <c r="H22" s="19"/>
      <c r="I22" s="125"/>
      <c r="J22" s="19"/>
      <c r="K22" s="113" t="str">
        <f t="shared" si="2"/>
        <v>CIP2289</v>
      </c>
      <c r="L22" s="116">
        <f>_xlfn.XLOOKUP(K22,'Pupil Numbers'!A:A,'Pupil Numbers'!C:C)</f>
        <v>332.41578947368419</v>
      </c>
      <c r="M22" s="113">
        <f>_xlfn.XLOOKUP(K22,'Floor Area'!A:A,'Floor Area'!C:C)</f>
        <v>1466.94</v>
      </c>
      <c r="N22" s="105">
        <f>_xlfn.XLOOKUP(K22,Deprivation!A:A,Deprivation!D:D)</f>
        <v>25.2631578947368</v>
      </c>
      <c r="O22" s="101" t="s">
        <v>784</v>
      </c>
      <c r="P22" s="113" t="s">
        <v>642</v>
      </c>
      <c r="Q22" s="125" t="str">
        <f>_xlfn.XLOOKUP(K22,Academies!B:B,Academies!C:C,"No")</f>
        <v>No</v>
      </c>
      <c r="S22" s="119"/>
    </row>
    <row r="23" spans="1:19" x14ac:dyDescent="0.3">
      <c r="A23" s="19" t="s">
        <v>784</v>
      </c>
      <c r="B23" s="19" t="s">
        <v>63</v>
      </c>
      <c r="C23" s="119">
        <f>_xlfn.XLOOKUP(B23,'Pupil Numbers'!A:A,'Pupil Numbers'!D:D)</f>
        <v>29</v>
      </c>
      <c r="D23" s="119">
        <f>_xlfn.XLOOKUP(B23,'Floor Area'!A:A,'Floor Area'!D:D)</f>
        <v>18</v>
      </c>
      <c r="E23" s="119">
        <f>_xlfn.XLOOKUP(B23,Deprivation!A:A,Deprivation!E:E)</f>
        <v>34</v>
      </c>
      <c r="F23" s="79" t="str">
        <f t="shared" si="0"/>
        <v>pupil number29</v>
      </c>
      <c r="G23" s="119" t="str">
        <f t="shared" si="1"/>
        <v>CIP2057</v>
      </c>
      <c r="H23" s="19"/>
      <c r="I23" s="125"/>
      <c r="J23" s="19"/>
      <c r="K23" s="113" t="str">
        <f t="shared" si="2"/>
        <v>CIP2057</v>
      </c>
      <c r="L23" s="116">
        <f>_xlfn.XLOOKUP(K23,'Pupil Numbers'!A:A,'Pupil Numbers'!C:C)</f>
        <v>170.25578947368422</v>
      </c>
      <c r="M23" s="113">
        <f>_xlfn.XLOOKUP(K23,'Floor Area'!A:A,'Floor Area'!C:C)</f>
        <v>897.51</v>
      </c>
      <c r="N23" s="105">
        <f>_xlfn.XLOOKUP(K23,Deprivation!A:A,Deprivation!D:D)</f>
        <v>36.8055555555556</v>
      </c>
      <c r="O23" s="101" t="s">
        <v>784</v>
      </c>
      <c r="P23" s="113" t="s">
        <v>544</v>
      </c>
      <c r="Q23" s="125" t="str">
        <f>_xlfn.XLOOKUP(K23,Academies!B:B,Academies!C:C,"No")</f>
        <v>No</v>
      </c>
      <c r="S23" s="119"/>
    </row>
    <row r="24" spans="1:19" x14ac:dyDescent="0.3">
      <c r="A24" s="19" t="s">
        <v>784</v>
      </c>
      <c r="B24" s="19" t="s">
        <v>271</v>
      </c>
      <c r="C24" s="119">
        <f>_xlfn.XLOOKUP(B24,'Pupil Numbers'!A:A,'Pupil Numbers'!D:D)</f>
        <v>19</v>
      </c>
      <c r="D24" s="119">
        <f>_xlfn.XLOOKUP(B24,'Floor Area'!A:A,'Floor Area'!D:D)</f>
        <v>22</v>
      </c>
      <c r="E24" s="119">
        <f>_xlfn.XLOOKUP(B24,Deprivation!A:A,Deprivation!E:E)</f>
        <v>7</v>
      </c>
      <c r="F24" s="79" t="str">
        <f t="shared" si="0"/>
        <v>pupil number19</v>
      </c>
      <c r="G24" s="119" t="str">
        <f t="shared" si="1"/>
        <v>CIP2326</v>
      </c>
      <c r="H24" s="19"/>
      <c r="I24" s="125"/>
      <c r="J24" s="19"/>
      <c r="K24" s="113" t="str">
        <f t="shared" si="2"/>
        <v>CIP2326</v>
      </c>
      <c r="L24" s="116">
        <f>_xlfn.XLOOKUP(K24,'Pupil Numbers'!A:A,'Pupil Numbers'!C:C)</f>
        <v>147</v>
      </c>
      <c r="M24" s="113">
        <f>_xlfn.XLOOKUP(K24,'Floor Area'!A:A,'Floor Area'!C:C)</f>
        <v>1003.25</v>
      </c>
      <c r="N24" s="105">
        <f>_xlfn.XLOOKUP(K24,Deprivation!A:A,Deprivation!D:D)</f>
        <v>12.244897959183699</v>
      </c>
      <c r="O24" s="101" t="s">
        <v>784</v>
      </c>
      <c r="P24" s="113" t="s">
        <v>654</v>
      </c>
      <c r="Q24" s="125" t="str">
        <f>_xlfn.XLOOKUP(K24,Academies!B:B,Academies!C:C,"No")</f>
        <v>No</v>
      </c>
      <c r="S24" s="119"/>
    </row>
    <row r="25" spans="1:19" x14ac:dyDescent="0.3">
      <c r="A25" s="19" t="s">
        <v>784</v>
      </c>
      <c r="B25" s="19" t="s">
        <v>142</v>
      </c>
      <c r="C25" s="119">
        <f>_xlfn.XLOOKUP(B25,'Pupil Numbers'!A:A,'Pupil Numbers'!D:D)</f>
        <v>15</v>
      </c>
      <c r="D25" s="119">
        <f>_xlfn.XLOOKUP(B25,'Floor Area'!A:A,'Floor Area'!D:D)</f>
        <v>34</v>
      </c>
      <c r="E25" s="119">
        <f>_xlfn.XLOOKUP(B25,Deprivation!A:A,Deprivation!E:E)</f>
        <v>14</v>
      </c>
      <c r="F25" s="79" t="str">
        <f t="shared" si="0"/>
        <v>pupil number15</v>
      </c>
      <c r="G25" s="119" t="str">
        <f t="shared" si="1"/>
        <v>CIP2149</v>
      </c>
      <c r="H25" s="19"/>
      <c r="I25" s="125"/>
      <c r="J25" s="19"/>
      <c r="K25" s="113" t="str">
        <f t="shared" si="2"/>
        <v>CIP2149</v>
      </c>
      <c r="L25" s="116">
        <f>_xlfn.XLOOKUP(K25,'Pupil Numbers'!A:A,'Pupil Numbers'!C:C)</f>
        <v>114.17368421052632</v>
      </c>
      <c r="M25" s="113">
        <f>_xlfn.XLOOKUP(K25,'Floor Area'!A:A,'Floor Area'!C:C)</f>
        <v>1285.57</v>
      </c>
      <c r="N25" s="105">
        <f>_xlfn.XLOOKUP(K25,Deprivation!A:A,Deprivation!D:D)</f>
        <v>23.9583333333333</v>
      </c>
      <c r="O25" s="101" t="s">
        <v>784</v>
      </c>
      <c r="P25" s="113" t="s">
        <v>585</v>
      </c>
      <c r="Q25" s="125" t="str">
        <f>_xlfn.XLOOKUP(K25,Academies!B:B,Academies!C:C,"No")</f>
        <v>No</v>
      </c>
      <c r="S25" s="119"/>
    </row>
    <row r="26" spans="1:19" x14ac:dyDescent="0.3">
      <c r="A26" s="19" t="s">
        <v>784</v>
      </c>
      <c r="B26" s="19" t="s">
        <v>146</v>
      </c>
      <c r="C26" s="119">
        <f>_xlfn.XLOOKUP(B26,'Pupil Numbers'!A:A,'Pupil Numbers'!D:D)</f>
        <v>24</v>
      </c>
      <c r="D26" s="119">
        <f>_xlfn.XLOOKUP(B26,'Floor Area'!A:A,'Floor Area'!D:D)</f>
        <v>28</v>
      </c>
      <c r="E26" s="119">
        <f>_xlfn.XLOOKUP(B26,Deprivation!A:A,Deprivation!E:E)</f>
        <v>23</v>
      </c>
      <c r="F26" s="79" t="str">
        <f t="shared" si="0"/>
        <v>pupil number24</v>
      </c>
      <c r="G26" s="119" t="str">
        <f t="shared" si="1"/>
        <v>CIP2151</v>
      </c>
      <c r="H26" s="19"/>
      <c r="I26" s="125"/>
      <c r="J26" s="19"/>
      <c r="K26" s="113" t="str">
        <f t="shared" si="2"/>
        <v>CIP2151</v>
      </c>
      <c r="L26" s="116">
        <f>_xlfn.XLOOKUP(K26,'Pupil Numbers'!A:A,'Pupil Numbers'!C:C)</f>
        <v>162</v>
      </c>
      <c r="M26" s="113">
        <f>_xlfn.XLOOKUP(K26,'Floor Area'!A:A,'Floor Area'!C:C)</f>
        <v>1162.21</v>
      </c>
      <c r="N26" s="105">
        <f>_xlfn.XLOOKUP(K26,Deprivation!A:A,Deprivation!D:D)</f>
        <v>28.7878787878788</v>
      </c>
      <c r="O26" s="101" t="s">
        <v>784</v>
      </c>
      <c r="P26" s="113" t="s">
        <v>587</v>
      </c>
      <c r="Q26" s="125" t="str">
        <f>_xlfn.XLOOKUP(K26,Academies!B:B,Academies!C:C,"No")</f>
        <v>No</v>
      </c>
      <c r="S26" s="119"/>
    </row>
    <row r="27" spans="1:19" x14ac:dyDescent="0.3">
      <c r="A27" s="19" t="s">
        <v>784</v>
      </c>
      <c r="B27" s="19" t="s">
        <v>188</v>
      </c>
      <c r="C27" s="119">
        <f>_xlfn.XLOOKUP(B27,'Pupil Numbers'!A:A,'Pupil Numbers'!D:D)</f>
        <v>37</v>
      </c>
      <c r="D27" s="119">
        <f>_xlfn.XLOOKUP(B27,'Floor Area'!A:A,'Floor Area'!D:D)</f>
        <v>31</v>
      </c>
      <c r="E27" s="119">
        <f>_xlfn.XLOOKUP(B27,Deprivation!A:A,Deprivation!E:E)</f>
        <v>28</v>
      </c>
      <c r="F27" s="79" t="str">
        <f t="shared" si="0"/>
        <v>pupil number37</v>
      </c>
      <c r="G27" s="119" t="str">
        <f t="shared" si="1"/>
        <v>CIP2210</v>
      </c>
      <c r="H27" s="19"/>
      <c r="I27" s="125"/>
      <c r="J27" s="19"/>
      <c r="K27" s="113" t="str">
        <f t="shared" si="2"/>
        <v>CIP2210</v>
      </c>
      <c r="L27" s="116">
        <f>_xlfn.XLOOKUP(K27,'Pupil Numbers'!A:A,'Pupil Numbers'!C:C)</f>
        <v>210.76947368421054</v>
      </c>
      <c r="M27" s="113">
        <f>_xlfn.XLOOKUP(K27,'Floor Area'!A:A,'Floor Area'!C:C)</f>
        <v>1211.53</v>
      </c>
      <c r="N27" s="105">
        <f>_xlfn.XLOOKUP(K27,Deprivation!A:A,Deprivation!D:D)</f>
        <v>33.157894736842096</v>
      </c>
      <c r="O27" s="101" t="s">
        <v>784</v>
      </c>
      <c r="P27" s="113" t="s">
        <v>611</v>
      </c>
      <c r="Q27" s="125" t="str">
        <f>_xlfn.XLOOKUP(K27,Academies!B:B,Academies!C:C,"No")</f>
        <v>No</v>
      </c>
      <c r="S27" s="119"/>
    </row>
    <row r="28" spans="1:19" x14ac:dyDescent="0.3">
      <c r="A28" s="19" t="s">
        <v>784</v>
      </c>
      <c r="B28" s="19" t="s">
        <v>369</v>
      </c>
      <c r="C28" s="119">
        <f>_xlfn.XLOOKUP(B28,'Pupil Numbers'!A:A,'Pupil Numbers'!D:D)</f>
        <v>14</v>
      </c>
      <c r="D28" s="119">
        <f>_xlfn.XLOOKUP(B28,'Floor Area'!A:A,'Floor Area'!D:D)</f>
        <v>17</v>
      </c>
      <c r="E28" s="119">
        <f>_xlfn.XLOOKUP(B28,Deprivation!A:A,Deprivation!E:E)</f>
        <v>25</v>
      </c>
      <c r="F28" s="79" t="str">
        <f t="shared" si="0"/>
        <v>pupil number14</v>
      </c>
      <c r="G28" s="119" t="str">
        <f t="shared" si="1"/>
        <v>CIP3048</v>
      </c>
      <c r="H28" s="19"/>
      <c r="I28" s="125"/>
      <c r="J28" s="19"/>
      <c r="K28" s="113" t="str">
        <f t="shared" si="2"/>
        <v>CIP3048</v>
      </c>
      <c r="L28" s="116">
        <f>_xlfn.XLOOKUP(K28,'Pupil Numbers'!A:A,'Pupil Numbers'!C:C)</f>
        <v>105.32368421052632</v>
      </c>
      <c r="M28" s="113">
        <f>_xlfn.XLOOKUP(K28,'Floor Area'!A:A,'Floor Area'!C:C)</f>
        <v>843.22</v>
      </c>
      <c r="N28" s="105">
        <f>_xlfn.XLOOKUP(K28,Deprivation!A:A,Deprivation!D:D)</f>
        <v>29.069767441860499</v>
      </c>
      <c r="O28" s="101" t="s">
        <v>784</v>
      </c>
      <c r="P28" s="113" t="s">
        <v>708</v>
      </c>
      <c r="Q28" s="125" t="str">
        <f>_xlfn.XLOOKUP(K28,Academies!B:B,Academies!C:C,"No")</f>
        <v>No</v>
      </c>
      <c r="S28" s="119"/>
    </row>
    <row r="29" spans="1:19" x14ac:dyDescent="0.3">
      <c r="A29" s="19" t="s">
        <v>784</v>
      </c>
      <c r="B29" s="19" t="s">
        <v>302</v>
      </c>
      <c r="C29" s="119">
        <f>_xlfn.XLOOKUP(B29,'Pupil Numbers'!A:A,'Pupil Numbers'!D:D)</f>
        <v>20</v>
      </c>
      <c r="D29" s="119">
        <f>_xlfn.XLOOKUP(B29,'Floor Area'!A:A,'Floor Area'!D:D)</f>
        <v>19</v>
      </c>
      <c r="E29" s="119">
        <f>_xlfn.XLOOKUP(B29,Deprivation!A:A,Deprivation!E:E)</f>
        <v>33</v>
      </c>
      <c r="F29" s="79" t="str">
        <f t="shared" si="0"/>
        <v>pupil number20</v>
      </c>
      <c r="G29" s="119" t="str">
        <f t="shared" si="1"/>
        <v>CIP2375</v>
      </c>
      <c r="H29" s="19"/>
      <c r="I29" s="125"/>
      <c r="J29" s="19"/>
      <c r="K29" s="113" t="str">
        <f t="shared" si="2"/>
        <v>CIP2375</v>
      </c>
      <c r="L29" s="116">
        <f>_xlfn.XLOOKUP(K29,'Pupil Numbers'!A:A,'Pupil Numbers'!C:C)</f>
        <v>152.19999999999999</v>
      </c>
      <c r="M29" s="113">
        <f>_xlfn.XLOOKUP(K29,'Floor Area'!A:A,'Floor Area'!C:C)</f>
        <v>951.51</v>
      </c>
      <c r="N29" s="105">
        <f>_xlfn.XLOOKUP(K29,Deprivation!A:A,Deprivation!D:D)</f>
        <v>36.290322580645203</v>
      </c>
      <c r="O29" s="101" t="s">
        <v>784</v>
      </c>
      <c r="P29" s="113" t="s">
        <v>671</v>
      </c>
      <c r="Q29" s="125" t="str">
        <f>_xlfn.XLOOKUP(K29,Academies!B:B,Academies!C:C,"No")</f>
        <v>No</v>
      </c>
      <c r="S29" s="119"/>
    </row>
    <row r="30" spans="1:19" x14ac:dyDescent="0.3">
      <c r="A30" s="19" t="s">
        <v>784</v>
      </c>
      <c r="B30" s="19" t="s">
        <v>288</v>
      </c>
      <c r="C30" s="119">
        <f>_xlfn.XLOOKUP(B30,'Pupil Numbers'!A:A,'Pupil Numbers'!D:D)</f>
        <v>10</v>
      </c>
      <c r="D30" s="119">
        <f>_xlfn.XLOOKUP(B30,'Floor Area'!A:A,'Floor Area'!D:D)</f>
        <v>20</v>
      </c>
      <c r="E30" s="119">
        <f>_xlfn.XLOOKUP(B30,Deprivation!A:A,Deprivation!E:E)</f>
        <v>37</v>
      </c>
      <c r="F30" s="79" t="str">
        <f t="shared" si="0"/>
        <v>pupil number10</v>
      </c>
      <c r="G30" s="119" t="str">
        <f t="shared" si="1"/>
        <v>CIP2358</v>
      </c>
      <c r="H30" s="19"/>
      <c r="I30" s="125"/>
      <c r="J30" s="19"/>
      <c r="K30" s="113" t="str">
        <f t="shared" si="2"/>
        <v>CIP2358</v>
      </c>
      <c r="L30" s="116">
        <f>_xlfn.XLOOKUP(K30,'Pupil Numbers'!A:A,'Pupil Numbers'!C:C)</f>
        <v>79.855789473684212</v>
      </c>
      <c r="M30" s="113">
        <f>_xlfn.XLOOKUP(K30,'Floor Area'!A:A,'Floor Area'!C:C)</f>
        <v>971.2</v>
      </c>
      <c r="N30" s="105">
        <f>_xlfn.XLOOKUP(K30,Deprivation!A:A,Deprivation!D:D)</f>
        <v>42.647058823529399</v>
      </c>
      <c r="O30" s="101" t="s">
        <v>784</v>
      </c>
      <c r="P30" s="113" t="s">
        <v>663</v>
      </c>
      <c r="Q30" s="125" t="str">
        <f>_xlfn.XLOOKUP(K30,Academies!B:B,Academies!C:C,"No")</f>
        <v>No</v>
      </c>
      <c r="S30" s="119"/>
    </row>
    <row r="31" spans="1:19" x14ac:dyDescent="0.3">
      <c r="A31" s="19" t="s">
        <v>784</v>
      </c>
      <c r="B31" s="19" t="s">
        <v>304</v>
      </c>
      <c r="C31" s="119">
        <f>_xlfn.XLOOKUP(B31,'Pupil Numbers'!A:A,'Pupil Numbers'!D:D)</f>
        <v>9</v>
      </c>
      <c r="D31" s="119">
        <f>_xlfn.XLOOKUP(B31,'Floor Area'!A:A,'Floor Area'!D:D)</f>
        <v>10</v>
      </c>
      <c r="E31" s="119">
        <f>_xlfn.XLOOKUP(B31,Deprivation!A:A,Deprivation!E:E)</f>
        <v>9</v>
      </c>
      <c r="F31" s="79" t="str">
        <f t="shared" si="0"/>
        <v>pupil number9</v>
      </c>
      <c r="G31" s="119" t="str">
        <f t="shared" si="1"/>
        <v>CIP2377</v>
      </c>
      <c r="H31" s="19"/>
      <c r="I31" s="125"/>
      <c r="J31" s="19"/>
      <c r="K31" s="113" t="str">
        <f t="shared" si="2"/>
        <v>CIP2377</v>
      </c>
      <c r="L31" s="116">
        <f>_xlfn.XLOOKUP(K31,'Pupil Numbers'!A:A,'Pupil Numbers'!C:C)</f>
        <v>70</v>
      </c>
      <c r="M31" s="113">
        <f>_xlfn.XLOOKUP(K31,'Floor Area'!A:A,'Floor Area'!C:C)</f>
        <v>554.34</v>
      </c>
      <c r="N31" s="105">
        <f>_xlfn.XLOOKUP(K31,Deprivation!A:A,Deprivation!D:D)</f>
        <v>20</v>
      </c>
      <c r="O31" s="101" t="s">
        <v>784</v>
      </c>
      <c r="P31" s="113" t="s">
        <v>673</v>
      </c>
      <c r="Q31" s="125" t="str">
        <f>_xlfn.XLOOKUP(K31,Academies!B:B,Academies!C:C,"No")</f>
        <v>No</v>
      </c>
      <c r="S31" s="119"/>
    </row>
    <row r="32" spans="1:19" x14ac:dyDescent="0.3">
      <c r="A32" s="19" t="s">
        <v>784</v>
      </c>
      <c r="B32" s="19" t="s">
        <v>124</v>
      </c>
      <c r="C32" s="119">
        <f>_xlfn.XLOOKUP(B32,'Pupil Numbers'!A:A,'Pupil Numbers'!D:D)</f>
        <v>5</v>
      </c>
      <c r="D32" s="119">
        <f>_xlfn.XLOOKUP(B32,'Floor Area'!A:A,'Floor Area'!D:D)</f>
        <v>2</v>
      </c>
      <c r="E32" s="119">
        <f>_xlfn.XLOOKUP(B32,Deprivation!A:A,Deprivation!E:E)</f>
        <v>12</v>
      </c>
      <c r="F32" s="79" t="str">
        <f t="shared" si="0"/>
        <v>pupil number5</v>
      </c>
      <c r="G32" s="119" t="str">
        <f t="shared" si="1"/>
        <v>CIP2125</v>
      </c>
      <c r="H32" s="19"/>
      <c r="I32" s="125"/>
      <c r="J32" s="19"/>
      <c r="K32" s="113" t="str">
        <f t="shared" si="2"/>
        <v>CIP2125</v>
      </c>
      <c r="L32" s="116">
        <f>_xlfn.XLOOKUP(K32,'Pupil Numbers'!A:A,'Pupil Numbers'!C:C)</f>
        <v>40</v>
      </c>
      <c r="M32" s="113">
        <f>_xlfn.XLOOKUP(K32,'Floor Area'!A:A,'Floor Area'!C:C)</f>
        <v>199.44</v>
      </c>
      <c r="N32" s="105">
        <f>_xlfn.XLOOKUP(K32,Deprivation!A:A,Deprivation!D:D)</f>
        <v>22.5</v>
      </c>
      <c r="O32" s="101" t="s">
        <v>784</v>
      </c>
      <c r="P32" s="113" t="s">
        <v>575</v>
      </c>
      <c r="Q32" s="125" t="str">
        <f>_xlfn.XLOOKUP(K32,Academies!B:B,Academies!C:C,"No")</f>
        <v>No</v>
      </c>
      <c r="S32" s="119"/>
    </row>
    <row r="33" spans="1:19" x14ac:dyDescent="0.3">
      <c r="A33" s="19" t="s">
        <v>784</v>
      </c>
      <c r="B33" s="19" t="s">
        <v>165</v>
      </c>
      <c r="C33" s="119">
        <f>_xlfn.XLOOKUP(B33,'Pupil Numbers'!A:A,'Pupil Numbers'!D:D)</f>
        <v>21</v>
      </c>
      <c r="D33" s="119">
        <f>_xlfn.XLOOKUP(B33,'Floor Area'!A:A,'Floor Area'!D:D)</f>
        <v>25</v>
      </c>
      <c r="E33" s="119">
        <f>_xlfn.XLOOKUP(B33,Deprivation!A:A,Deprivation!E:E)</f>
        <v>4</v>
      </c>
      <c r="F33" s="79" t="str">
        <f t="shared" si="0"/>
        <v>pupil number21</v>
      </c>
      <c r="G33" s="119" t="str">
        <f t="shared" si="1"/>
        <v>CIP2175</v>
      </c>
      <c r="H33" s="19"/>
      <c r="I33" s="125"/>
      <c r="J33" s="19"/>
      <c r="K33" s="113" t="str">
        <f t="shared" si="2"/>
        <v>CIP2175</v>
      </c>
      <c r="L33" s="116">
        <f>_xlfn.XLOOKUP(K33,'Pupil Numbers'!A:A,'Pupil Numbers'!C:C)</f>
        <v>154</v>
      </c>
      <c r="M33" s="113">
        <f>_xlfn.XLOOKUP(K33,'Floor Area'!A:A,'Floor Area'!C:C)</f>
        <v>1115.76</v>
      </c>
      <c r="N33" s="105">
        <f>_xlfn.XLOOKUP(K33,Deprivation!A:A,Deprivation!D:D)</f>
        <v>8.4415584415584402</v>
      </c>
      <c r="O33" s="101" t="s">
        <v>784</v>
      </c>
      <c r="P33" s="113" t="s">
        <v>597</v>
      </c>
      <c r="Q33" s="125" t="str">
        <f>_xlfn.XLOOKUP(K33,Academies!B:B,Academies!C:C,"No")</f>
        <v>No</v>
      </c>
      <c r="S33" s="119"/>
    </row>
    <row r="34" spans="1:19" x14ac:dyDescent="0.3">
      <c r="A34" s="19" t="s">
        <v>784</v>
      </c>
      <c r="B34" s="19" t="s">
        <v>264</v>
      </c>
      <c r="C34" s="119">
        <f>_xlfn.XLOOKUP(B34,'Pupil Numbers'!A:A,'Pupil Numbers'!D:D)</f>
        <v>6</v>
      </c>
      <c r="D34" s="119">
        <f>_xlfn.XLOOKUP(B34,'Floor Area'!A:A,'Floor Area'!D:D)</f>
        <v>6</v>
      </c>
      <c r="E34" s="119">
        <f>_xlfn.XLOOKUP(B34,Deprivation!A:A,Deprivation!E:E)</f>
        <v>44</v>
      </c>
      <c r="F34" s="79" t="str">
        <f t="shared" ref="F34:F51" si="3">"pupil number"&amp;C34</f>
        <v>pupil number6</v>
      </c>
      <c r="G34" s="119" t="str">
        <f t="shared" si="1"/>
        <v>CIP2314</v>
      </c>
      <c r="H34" s="19"/>
      <c r="I34" s="125"/>
      <c r="J34" s="19"/>
      <c r="K34" s="113" t="str">
        <f t="shared" si="2"/>
        <v>CIP2314</v>
      </c>
      <c r="L34" s="116">
        <f>_xlfn.XLOOKUP(K34,'Pupil Numbers'!A:A,'Pupil Numbers'!C:C)</f>
        <v>50.417894736842108</v>
      </c>
      <c r="M34" s="113">
        <f>_xlfn.XLOOKUP(K34,'Floor Area'!A:A,'Floor Area'!C:C)</f>
        <v>360.81</v>
      </c>
      <c r="N34" s="105">
        <f>_xlfn.XLOOKUP(K34,Deprivation!A:A,Deprivation!D:D)</f>
        <v>67.441860465116292</v>
      </c>
      <c r="O34" s="101" t="s">
        <v>784</v>
      </c>
      <c r="P34" s="113" t="s">
        <v>650</v>
      </c>
      <c r="Q34" s="125" t="str">
        <f>_xlfn.XLOOKUP(K34,Academies!B:B,Academies!C:C,"No")</f>
        <v>No</v>
      </c>
      <c r="S34" s="119"/>
    </row>
    <row r="35" spans="1:19" x14ac:dyDescent="0.3">
      <c r="A35" s="19" t="s">
        <v>784</v>
      </c>
      <c r="B35" s="19" t="s">
        <v>213</v>
      </c>
      <c r="C35" s="119">
        <f>_xlfn.XLOOKUP(B35,'Pupil Numbers'!A:A,'Pupil Numbers'!D:D)</f>
        <v>31</v>
      </c>
      <c r="D35" s="119">
        <f>_xlfn.XLOOKUP(B35,'Floor Area'!A:A,'Floor Area'!D:D)</f>
        <v>38</v>
      </c>
      <c r="E35" s="119">
        <f>_xlfn.XLOOKUP(B35,Deprivation!A:A,Deprivation!E:E)</f>
        <v>36</v>
      </c>
      <c r="F35" s="79" t="str">
        <f t="shared" si="3"/>
        <v>pupil number31</v>
      </c>
      <c r="G35" s="119" t="str">
        <f t="shared" si="1"/>
        <v>CIP2254</v>
      </c>
      <c r="H35" s="19"/>
      <c r="I35" s="125"/>
      <c r="J35" s="19"/>
      <c r="K35" s="113" t="str">
        <f t="shared" si="2"/>
        <v>CIP2254</v>
      </c>
      <c r="L35" s="116">
        <f>_xlfn.XLOOKUP(K35,'Pupil Numbers'!A:A,'Pupil Numbers'!C:C)</f>
        <v>195.72105263157894</v>
      </c>
      <c r="M35" s="113">
        <f>_xlfn.XLOOKUP(K35,'Floor Area'!A:A,'Floor Area'!C:C)</f>
        <v>1327.06</v>
      </c>
      <c r="N35" s="105">
        <f>_xlfn.XLOOKUP(K35,Deprivation!A:A,Deprivation!D:D)</f>
        <v>38.068181818181799</v>
      </c>
      <c r="O35" s="101" t="s">
        <v>784</v>
      </c>
      <c r="P35" s="113" t="s">
        <v>625</v>
      </c>
      <c r="Q35" s="125" t="str">
        <f>_xlfn.XLOOKUP(K35,Academies!B:B,Academies!C:C,"No")</f>
        <v>No</v>
      </c>
      <c r="S35" s="119"/>
    </row>
    <row r="36" spans="1:19" x14ac:dyDescent="0.3">
      <c r="A36" s="19" t="s">
        <v>784</v>
      </c>
      <c r="B36" s="19" t="s">
        <v>464</v>
      </c>
      <c r="C36" s="119">
        <f>_xlfn.XLOOKUP(B36,'Pupil Numbers'!A:A,'Pupil Numbers'!D:D)</f>
        <v>3</v>
      </c>
      <c r="D36" s="119">
        <f>_xlfn.XLOOKUP(B36,'Floor Area'!A:A,'Floor Area'!D:D)</f>
        <v>9</v>
      </c>
      <c r="E36" s="119">
        <f>_xlfn.XLOOKUP(B36,Deprivation!A:A,Deprivation!E:E)</f>
        <v>2</v>
      </c>
      <c r="F36" s="79" t="str">
        <f t="shared" si="3"/>
        <v>pupil number3</v>
      </c>
      <c r="G36" s="119" t="str">
        <f t="shared" si="1"/>
        <v>CIP3330</v>
      </c>
      <c r="H36" s="19"/>
      <c r="I36" s="125"/>
      <c r="J36" s="19"/>
      <c r="K36" s="113" t="str">
        <f t="shared" si="2"/>
        <v>CIP3330</v>
      </c>
      <c r="L36" s="116">
        <f>_xlfn.XLOOKUP(K36,'Pupil Numbers'!A:A,'Pupil Numbers'!C:C)</f>
        <v>31</v>
      </c>
      <c r="M36" s="113">
        <f>_xlfn.XLOOKUP(K36,'Floor Area'!A:A,'Floor Area'!C:C)</f>
        <v>380.72</v>
      </c>
      <c r="N36" s="105">
        <f>_xlfn.XLOOKUP(K36,Deprivation!A:A,Deprivation!D:D)</f>
        <v>3.2258064516128995</v>
      </c>
      <c r="O36" s="101" t="s">
        <v>784</v>
      </c>
      <c r="P36" s="113" t="s">
        <v>754</v>
      </c>
      <c r="Q36" s="125" t="str">
        <f>_xlfn.XLOOKUP(K36,Academies!B:B,Academies!C:C,"No")</f>
        <v>No</v>
      </c>
      <c r="S36" s="119"/>
    </row>
    <row r="37" spans="1:19" x14ac:dyDescent="0.3">
      <c r="A37" s="19" t="s">
        <v>784</v>
      </c>
      <c r="B37" s="19" t="s">
        <v>258</v>
      </c>
      <c r="C37" s="119">
        <f>_xlfn.XLOOKUP(B37,'Pupil Numbers'!A:A,'Pupil Numbers'!D:D)</f>
        <v>34</v>
      </c>
      <c r="D37" s="119">
        <f>_xlfn.XLOOKUP(B37,'Floor Area'!A:A,'Floor Area'!D:D)</f>
        <v>37</v>
      </c>
      <c r="E37" s="119">
        <f>_xlfn.XLOOKUP(B37,Deprivation!A:A,Deprivation!E:E)</f>
        <v>19</v>
      </c>
      <c r="F37" s="79" t="str">
        <f t="shared" si="3"/>
        <v>pupil number34</v>
      </c>
      <c r="G37" s="119" t="str">
        <f t="shared" si="1"/>
        <v>CIP2306</v>
      </c>
      <c r="H37" s="19"/>
      <c r="I37" s="125"/>
      <c r="J37" s="19"/>
      <c r="K37" s="113" t="str">
        <f t="shared" si="2"/>
        <v>CIP2306</v>
      </c>
      <c r="L37" s="116">
        <f>_xlfn.XLOOKUP(K37,'Pupil Numbers'!A:A,'Pupil Numbers'!C:C)</f>
        <v>201.2684210526316</v>
      </c>
      <c r="M37" s="113">
        <f>_xlfn.XLOOKUP(K37,'Floor Area'!A:A,'Floor Area'!C:C)</f>
        <v>1323.05</v>
      </c>
      <c r="N37" s="105">
        <f>_xlfn.XLOOKUP(K37,Deprivation!A:A,Deprivation!D:D)</f>
        <v>26.1111111111111</v>
      </c>
      <c r="O37" s="101" t="s">
        <v>784</v>
      </c>
      <c r="P37" s="113" t="s">
        <v>646</v>
      </c>
      <c r="Q37" s="125" t="str">
        <f>_xlfn.XLOOKUP(K37,Academies!B:B,Academies!C:C,"No")</f>
        <v>No</v>
      </c>
      <c r="S37" s="119"/>
    </row>
    <row r="38" spans="1:19" x14ac:dyDescent="0.3">
      <c r="A38" s="19" t="s">
        <v>784</v>
      </c>
      <c r="B38" s="19" t="s">
        <v>152</v>
      </c>
      <c r="C38" s="119">
        <f>_xlfn.XLOOKUP(B38,'Pupil Numbers'!A:A,'Pupil Numbers'!D:D)</f>
        <v>36</v>
      </c>
      <c r="D38" s="119">
        <f>_xlfn.XLOOKUP(B38,'Floor Area'!A:A,'Floor Area'!D:D)</f>
        <v>27</v>
      </c>
      <c r="E38" s="119">
        <f>_xlfn.XLOOKUP(B38,Deprivation!A:A,Deprivation!E:E)</f>
        <v>22</v>
      </c>
      <c r="F38" s="79" t="str">
        <f t="shared" si="3"/>
        <v>pupil number36</v>
      </c>
      <c r="G38" s="119" t="str">
        <f t="shared" si="1"/>
        <v>CIP2159</v>
      </c>
      <c r="H38" s="19"/>
      <c r="I38" s="125"/>
      <c r="J38" s="19"/>
      <c r="K38" s="113" t="str">
        <f t="shared" si="2"/>
        <v>CIP2159</v>
      </c>
      <c r="L38" s="116">
        <f>_xlfn.XLOOKUP(K38,'Pupil Numbers'!A:A,'Pupil Numbers'!C:C)</f>
        <v>208.41052631578947</v>
      </c>
      <c r="M38" s="113">
        <f>_xlfn.XLOOKUP(K38,'Floor Area'!A:A,'Floor Area'!C:C)</f>
        <v>1121.78</v>
      </c>
      <c r="N38" s="105">
        <f>_xlfn.XLOOKUP(K38,Deprivation!A:A,Deprivation!D:D)</f>
        <v>28.4023668639053</v>
      </c>
      <c r="O38" s="101" t="s">
        <v>784</v>
      </c>
      <c r="P38" s="113" t="s">
        <v>590</v>
      </c>
      <c r="Q38" s="125" t="str">
        <f>_xlfn.XLOOKUP(K38,Academies!B:B,Academies!C:C,"No")</f>
        <v>No</v>
      </c>
      <c r="S38" s="119"/>
    </row>
    <row r="39" spans="1:19" x14ac:dyDescent="0.3">
      <c r="A39" s="19" t="s">
        <v>784</v>
      </c>
      <c r="B39" s="19" t="s">
        <v>22</v>
      </c>
      <c r="C39" s="119">
        <f>_xlfn.XLOOKUP(B39,'Pupil Numbers'!A:A,'Pupil Numbers'!D:D)</f>
        <v>35</v>
      </c>
      <c r="D39" s="119">
        <f>_xlfn.XLOOKUP(B39,'Floor Area'!A:A,'Floor Area'!D:D)</f>
        <v>16</v>
      </c>
      <c r="E39" s="119">
        <f>_xlfn.XLOOKUP(B39,Deprivation!A:A,Deprivation!E:E)</f>
        <v>31</v>
      </c>
      <c r="F39" s="79" t="str">
        <f t="shared" si="3"/>
        <v>pupil number35</v>
      </c>
      <c r="G39" s="119" t="str">
        <f t="shared" si="1"/>
        <v>CIP2006</v>
      </c>
      <c r="H39" s="19"/>
      <c r="I39" s="125"/>
      <c r="J39" s="19"/>
      <c r="K39" s="113" t="str">
        <f t="shared" si="2"/>
        <v>CIP2006</v>
      </c>
      <c r="L39" s="116">
        <f>_xlfn.XLOOKUP(K39,'Pupil Numbers'!A:A,'Pupil Numbers'!C:C)</f>
        <v>207.3578947368421</v>
      </c>
      <c r="M39" s="113">
        <f>_xlfn.XLOOKUP(K39,'Floor Area'!A:A,'Floor Area'!C:C)</f>
        <v>835.48</v>
      </c>
      <c r="N39" s="105">
        <f>_xlfn.XLOOKUP(K39,Deprivation!A:A,Deprivation!D:D)</f>
        <v>35.195530726257005</v>
      </c>
      <c r="O39" s="101" t="s">
        <v>784</v>
      </c>
      <c r="P39" s="113" t="s">
        <v>522</v>
      </c>
      <c r="Q39" s="125" t="str">
        <f>_xlfn.XLOOKUP(K39,Academies!B:B,Academies!C:C,"No")</f>
        <v>No</v>
      </c>
      <c r="S39" s="119"/>
    </row>
    <row r="40" spans="1:19" x14ac:dyDescent="0.3">
      <c r="A40" s="19" t="s">
        <v>784</v>
      </c>
      <c r="B40" s="19" t="s">
        <v>186</v>
      </c>
      <c r="C40" s="119">
        <f>_xlfn.XLOOKUP(B40,'Pupil Numbers'!A:A,'Pupil Numbers'!D:D)</f>
        <v>27</v>
      </c>
      <c r="D40" s="119">
        <f>_xlfn.XLOOKUP(B40,'Floor Area'!A:A,'Floor Area'!D:D)</f>
        <v>23</v>
      </c>
      <c r="E40" s="119">
        <f>_xlfn.XLOOKUP(B40,Deprivation!A:A,Deprivation!E:E)</f>
        <v>40</v>
      </c>
      <c r="F40" s="79" t="str">
        <f t="shared" si="3"/>
        <v>pupil number27</v>
      </c>
      <c r="G40" s="119" t="str">
        <f t="shared" si="1"/>
        <v>CIP2202</v>
      </c>
      <c r="H40" s="19"/>
      <c r="I40" s="125"/>
      <c r="J40" s="19"/>
      <c r="K40" s="113" t="str">
        <f t="shared" si="2"/>
        <v>CIP2202</v>
      </c>
      <c r="L40" s="116">
        <f>_xlfn.XLOOKUP(K40,'Pupil Numbers'!A:A,'Pupil Numbers'!C:C)</f>
        <v>168</v>
      </c>
      <c r="M40" s="113">
        <f>_xlfn.XLOOKUP(K40,'Floor Area'!A:A,'Floor Area'!C:C)</f>
        <v>1017.71</v>
      </c>
      <c r="N40" s="105">
        <f>_xlfn.XLOOKUP(K40,Deprivation!A:A,Deprivation!D:D)</f>
        <v>51.190476190476197</v>
      </c>
      <c r="O40" s="113" t="s">
        <v>784</v>
      </c>
      <c r="P40" s="113" t="s">
        <v>610</v>
      </c>
      <c r="Q40" s="125" t="str">
        <f>_xlfn.XLOOKUP(K40,Academies!B:B,Academies!C:C,"No")</f>
        <v>No</v>
      </c>
      <c r="S40" s="119"/>
    </row>
    <row r="41" spans="1:19" x14ac:dyDescent="0.3">
      <c r="A41" s="19" t="s">
        <v>784</v>
      </c>
      <c r="B41" s="19" t="s">
        <v>204</v>
      </c>
      <c r="C41" s="119">
        <f>_xlfn.XLOOKUP(B41,'Pupil Numbers'!A:A,'Pupil Numbers'!D:D)</f>
        <v>16</v>
      </c>
      <c r="D41" s="119">
        <f>_xlfn.XLOOKUP(B41,'Floor Area'!A:A,'Floor Area'!D:D)</f>
        <v>21</v>
      </c>
      <c r="E41" s="119">
        <f>_xlfn.XLOOKUP(B41,Deprivation!A:A,Deprivation!E:E)</f>
        <v>43</v>
      </c>
      <c r="F41" s="79" t="str">
        <f t="shared" si="3"/>
        <v>pupil number16</v>
      </c>
      <c r="G41" s="119" t="str">
        <f t="shared" si="1"/>
        <v>CIP2242</v>
      </c>
      <c r="H41" s="19"/>
      <c r="I41" s="125"/>
      <c r="J41" s="19"/>
      <c r="K41" s="113" t="str">
        <f t="shared" si="2"/>
        <v>CIP2242</v>
      </c>
      <c r="L41" s="116">
        <f>_xlfn.XLOOKUP(K41,'Pupil Numbers'!A:A,'Pupil Numbers'!C:C)</f>
        <v>118.14526315789473</v>
      </c>
      <c r="M41" s="113">
        <f>_xlfn.XLOOKUP(K41,'Floor Area'!A:A,'Floor Area'!C:C)</f>
        <v>982.1</v>
      </c>
      <c r="N41" s="105">
        <f>_xlfn.XLOOKUP(K41,Deprivation!A:A,Deprivation!D:D)</f>
        <v>55.000000000000007</v>
      </c>
      <c r="O41" s="101" t="s">
        <v>784</v>
      </c>
      <c r="P41" s="113" t="s">
        <v>620</v>
      </c>
      <c r="Q41" s="125" t="str">
        <f>_xlfn.XLOOKUP(K41,Academies!B:B,Academies!C:C,"No")</f>
        <v>No</v>
      </c>
      <c r="S41" s="119"/>
    </row>
    <row r="42" spans="1:19" x14ac:dyDescent="0.3">
      <c r="A42" s="19" t="s">
        <v>784</v>
      </c>
      <c r="B42" s="19" t="s">
        <v>245</v>
      </c>
      <c r="C42" s="119">
        <f>_xlfn.XLOOKUP(B42,'Pupil Numbers'!A:A,'Pupil Numbers'!D:D)</f>
        <v>30</v>
      </c>
      <c r="D42" s="119">
        <f>_xlfn.XLOOKUP(B42,'Floor Area'!A:A,'Floor Area'!D:D)</f>
        <v>40</v>
      </c>
      <c r="E42" s="119">
        <f>_xlfn.XLOOKUP(B42,Deprivation!A:A,Deprivation!E:E)</f>
        <v>41</v>
      </c>
      <c r="F42" s="79" t="str">
        <f t="shared" si="3"/>
        <v>pupil number30</v>
      </c>
      <c r="G42" s="119" t="str">
        <f t="shared" si="1"/>
        <v>CIP2285</v>
      </c>
      <c r="H42" s="19"/>
      <c r="I42" s="125"/>
      <c r="J42" s="19"/>
      <c r="K42" s="113" t="str">
        <f t="shared" si="2"/>
        <v>CIP2285</v>
      </c>
      <c r="L42" s="116">
        <f>_xlfn.XLOOKUP(K42,'Pupil Numbers'!A:A,'Pupil Numbers'!C:C)</f>
        <v>174.72631578947369</v>
      </c>
      <c r="M42" s="113">
        <f>_xlfn.XLOOKUP(K42,'Floor Area'!A:A,'Floor Area'!C:C)</f>
        <v>1419.91</v>
      </c>
      <c r="N42" s="105">
        <f>_xlfn.XLOOKUP(K42,Deprivation!A:A,Deprivation!D:D)</f>
        <v>52.898550724637708</v>
      </c>
      <c r="O42" s="101" t="s">
        <v>784</v>
      </c>
      <c r="P42" s="113" t="s">
        <v>640</v>
      </c>
      <c r="Q42" s="125" t="str">
        <f>_xlfn.XLOOKUP(K42,Academies!B:B,Academies!C:C,"No")</f>
        <v>No</v>
      </c>
      <c r="S42" s="119"/>
    </row>
    <row r="43" spans="1:19" x14ac:dyDescent="0.3">
      <c r="A43" s="19" t="s">
        <v>784</v>
      </c>
      <c r="B43" s="19" t="s">
        <v>321</v>
      </c>
      <c r="C43" s="119">
        <f>_xlfn.XLOOKUP(B43,'Pupil Numbers'!A:A,'Pupil Numbers'!D:D)</f>
        <v>33</v>
      </c>
      <c r="D43" s="119">
        <f>_xlfn.XLOOKUP(B43,'Floor Area'!A:A,'Floor Area'!D:D)</f>
        <v>14</v>
      </c>
      <c r="E43" s="119">
        <f>_xlfn.XLOOKUP(B43,Deprivation!A:A,Deprivation!E:E)</f>
        <v>11</v>
      </c>
      <c r="F43" s="79" t="str">
        <f t="shared" si="3"/>
        <v>pupil number33</v>
      </c>
      <c r="G43" s="119" t="str">
        <f t="shared" si="1"/>
        <v>CIP3002</v>
      </c>
      <c r="H43" s="19"/>
      <c r="I43" s="125"/>
      <c r="J43" s="19"/>
      <c r="K43" s="113" t="str">
        <f t="shared" si="2"/>
        <v>CIP3002</v>
      </c>
      <c r="L43" s="116">
        <f>_xlfn.XLOOKUP(K43,'Pupil Numbers'!A:A,'Pupil Numbers'!C:C)</f>
        <v>200</v>
      </c>
      <c r="M43" s="113">
        <f>_xlfn.XLOOKUP(K43,'Floor Area'!A:A,'Floor Area'!C:C)</f>
        <v>740.14</v>
      </c>
      <c r="N43" s="105">
        <f>_xlfn.XLOOKUP(K43,Deprivation!A:A,Deprivation!D:D)</f>
        <v>22</v>
      </c>
      <c r="O43" s="101" t="s">
        <v>784</v>
      </c>
      <c r="P43" s="113" t="s">
        <v>683</v>
      </c>
      <c r="Q43" s="125" t="str">
        <f>_xlfn.XLOOKUP(K43,Academies!B:B,Academies!C:C,"No")</f>
        <v>No</v>
      </c>
      <c r="S43" s="119"/>
    </row>
    <row r="44" spans="1:19" x14ac:dyDescent="0.3">
      <c r="A44" s="19" t="s">
        <v>784</v>
      </c>
      <c r="B44" s="19" t="s">
        <v>219</v>
      </c>
      <c r="C44" s="119">
        <f>_xlfn.XLOOKUP(B44,'Pupil Numbers'!A:A,'Pupil Numbers'!D:D)</f>
        <v>28</v>
      </c>
      <c r="D44" s="119">
        <f>_xlfn.XLOOKUP(B44,'Floor Area'!A:A,'Floor Area'!D:D)</f>
        <v>15</v>
      </c>
      <c r="E44" s="119">
        <f>_xlfn.XLOOKUP(B44,Deprivation!A:A,Deprivation!E:E)</f>
        <v>13</v>
      </c>
      <c r="F44" s="79" t="str">
        <f t="shared" si="3"/>
        <v>pupil number28</v>
      </c>
      <c r="G44" s="119" t="str">
        <f t="shared" si="1"/>
        <v>CIP2258</v>
      </c>
      <c r="H44" s="19"/>
      <c r="I44" s="125"/>
      <c r="J44" s="19"/>
      <c r="K44" s="113" t="str">
        <f t="shared" si="2"/>
        <v>CIP2258</v>
      </c>
      <c r="L44" s="116">
        <f>_xlfn.XLOOKUP(K44,'Pupil Numbers'!A:A,'Pupil Numbers'!C:C)</f>
        <v>169.42105263157896</v>
      </c>
      <c r="M44" s="113">
        <f>_xlfn.XLOOKUP(K44,'Floor Area'!A:A,'Floor Area'!C:C)</f>
        <v>768.69</v>
      </c>
      <c r="N44" s="105">
        <f>_xlfn.XLOOKUP(K44,Deprivation!A:A,Deprivation!D:D)</f>
        <v>22.9166666666667</v>
      </c>
      <c r="O44" s="101" t="s">
        <v>784</v>
      </c>
      <c r="P44" s="113" t="s">
        <v>628</v>
      </c>
      <c r="Q44" s="125" t="str">
        <f>_xlfn.XLOOKUP(K44,Academies!B:B,Academies!C:C,"No")</f>
        <v>No</v>
      </c>
      <c r="S44" s="119"/>
    </row>
    <row r="45" spans="1:19" x14ac:dyDescent="0.3">
      <c r="A45" s="19" t="s">
        <v>784</v>
      </c>
      <c r="B45" s="19" t="s">
        <v>223</v>
      </c>
      <c r="C45" s="119">
        <f>_xlfn.XLOOKUP(B45,'Pupil Numbers'!A:A,'Pupil Numbers'!D:D)</f>
        <v>4</v>
      </c>
      <c r="D45" s="119">
        <f>_xlfn.XLOOKUP(B45,'Floor Area'!A:A,'Floor Area'!D:D)</f>
        <v>5</v>
      </c>
      <c r="E45" s="119">
        <f>_xlfn.XLOOKUP(B45,Deprivation!A:A,Deprivation!E:E)</f>
        <v>26</v>
      </c>
      <c r="F45" s="79" t="str">
        <f t="shared" si="3"/>
        <v>pupil number4</v>
      </c>
      <c r="G45" s="119" t="str">
        <f t="shared" si="1"/>
        <v>CIP2262</v>
      </c>
      <c r="H45" s="19"/>
      <c r="I45" s="125"/>
      <c r="J45" s="19"/>
      <c r="K45" s="113" t="str">
        <f t="shared" si="2"/>
        <v>CIP2262</v>
      </c>
      <c r="L45" s="116">
        <f>_xlfn.XLOOKUP(K45,'Pupil Numbers'!A:A,'Pupil Numbers'!C:C)</f>
        <v>39.658947368421053</v>
      </c>
      <c r="M45" s="113">
        <f>_xlfn.XLOOKUP(K45,'Floor Area'!A:A,'Floor Area'!C:C)</f>
        <v>324.27</v>
      </c>
      <c r="N45" s="105">
        <f>_xlfn.XLOOKUP(K45,Deprivation!A:A,Deprivation!D:D)</f>
        <v>29.411764705882398</v>
      </c>
      <c r="O45" s="101" t="s">
        <v>784</v>
      </c>
      <c r="P45" s="113" t="s">
        <v>630</v>
      </c>
      <c r="Q45" s="125" t="str">
        <f>_xlfn.XLOOKUP(K45,Academies!B:B,Academies!C:C,"No")</f>
        <v>No</v>
      </c>
      <c r="S45" s="119"/>
    </row>
    <row r="46" spans="1:19" x14ac:dyDescent="0.3">
      <c r="A46" s="19" t="s">
        <v>784</v>
      </c>
      <c r="B46" s="19" t="s">
        <v>420</v>
      </c>
      <c r="C46" s="119">
        <f>_xlfn.XLOOKUP(B46,'Pupil Numbers'!A:A,'Pupil Numbers'!D:D)</f>
        <v>8</v>
      </c>
      <c r="D46" s="119">
        <f>_xlfn.XLOOKUP(B46,'Floor Area'!A:A,'Floor Area'!D:D)</f>
        <v>8</v>
      </c>
      <c r="E46" s="119">
        <f>_xlfn.XLOOKUP(B46,Deprivation!A:A,Deprivation!E:E)</f>
        <v>20</v>
      </c>
      <c r="F46" s="79" t="str">
        <f t="shared" si="3"/>
        <v>pupil number8</v>
      </c>
      <c r="G46" s="119" t="str">
        <f t="shared" si="1"/>
        <v>CIP3100</v>
      </c>
      <c r="H46" s="19"/>
      <c r="I46" s="125"/>
      <c r="J46" s="19"/>
      <c r="K46" s="113" t="str">
        <f t="shared" si="2"/>
        <v>CIP3100</v>
      </c>
      <c r="L46" s="116">
        <f>_xlfn.XLOOKUP(K46,'Pupil Numbers'!A:A,'Pupil Numbers'!C:C)</f>
        <v>62</v>
      </c>
      <c r="M46" s="113">
        <f>_xlfn.XLOOKUP(K46,'Floor Area'!A:A,'Floor Area'!C:C)</f>
        <v>367.22</v>
      </c>
      <c r="N46" s="105">
        <f>_xlfn.XLOOKUP(K46,Deprivation!A:A,Deprivation!D:D)</f>
        <v>27.419354838709697</v>
      </c>
      <c r="O46" s="101" t="s">
        <v>784</v>
      </c>
      <c r="P46" s="113" t="s">
        <v>733</v>
      </c>
      <c r="Q46" s="125" t="str">
        <f>_xlfn.XLOOKUP(K46,Academies!B:B,Academies!C:C,"No")</f>
        <v>No</v>
      </c>
      <c r="S46" s="119"/>
    </row>
    <row r="47" spans="1:19" x14ac:dyDescent="0.3">
      <c r="A47" s="20" t="s">
        <v>784</v>
      </c>
      <c r="B47" s="20"/>
      <c r="C47" s="119"/>
      <c r="D47" s="119"/>
      <c r="E47" s="119"/>
      <c r="F47" s="79" t="str">
        <f t="shared" si="3"/>
        <v>pupil number</v>
      </c>
      <c r="G47" s="119"/>
      <c r="H47" s="19"/>
      <c r="I47" s="125"/>
      <c r="J47" s="19"/>
      <c r="K47" s="101"/>
      <c r="L47" s="116"/>
      <c r="M47" s="113"/>
      <c r="N47" s="105"/>
      <c r="O47" s="101"/>
      <c r="P47" s="113"/>
      <c r="S47" s="119"/>
    </row>
    <row r="48" spans="1:19" x14ac:dyDescent="0.3">
      <c r="A48" s="20"/>
      <c r="B48" s="20"/>
      <c r="C48" s="119"/>
      <c r="D48" s="119"/>
      <c r="E48" s="119"/>
      <c r="F48" s="79" t="str">
        <f t="shared" si="3"/>
        <v>pupil number</v>
      </c>
      <c r="G48" s="119"/>
      <c r="H48" s="19"/>
      <c r="I48" s="125"/>
      <c r="J48" s="19"/>
      <c r="K48" s="101"/>
      <c r="L48" s="116"/>
      <c r="M48" s="113"/>
      <c r="N48" s="105"/>
      <c r="O48" s="101"/>
      <c r="P48" s="113"/>
      <c r="S48" s="119"/>
    </row>
    <row r="49" spans="1:19" x14ac:dyDescent="0.3">
      <c r="A49" s="20"/>
      <c r="B49" s="20"/>
      <c r="C49" s="119"/>
      <c r="D49" s="119"/>
      <c r="E49" s="119"/>
      <c r="F49" s="79" t="str">
        <f t="shared" si="3"/>
        <v>pupil number</v>
      </c>
      <c r="G49" s="119"/>
      <c r="H49" s="19"/>
      <c r="I49" s="125"/>
      <c r="J49" s="19"/>
      <c r="K49" s="101"/>
      <c r="L49" s="116"/>
      <c r="M49" s="113"/>
      <c r="N49" s="105"/>
      <c r="O49" s="101"/>
      <c r="P49" s="113"/>
      <c r="S49" s="119"/>
    </row>
    <row r="50" spans="1:19" x14ac:dyDescent="0.3">
      <c r="A50" s="20"/>
      <c r="B50" s="20"/>
      <c r="C50" s="119"/>
      <c r="D50" s="119"/>
      <c r="E50" s="119"/>
      <c r="F50" s="79" t="str">
        <f t="shared" si="3"/>
        <v>pupil number</v>
      </c>
      <c r="G50" s="119"/>
      <c r="H50" s="19"/>
      <c r="I50" s="125"/>
      <c r="J50" s="19"/>
      <c r="K50" s="101"/>
      <c r="L50" s="116"/>
      <c r="M50" s="113"/>
      <c r="N50" s="105"/>
      <c r="O50" s="101"/>
      <c r="P50" s="113"/>
      <c r="S50" s="119"/>
    </row>
    <row r="51" spans="1:19" x14ac:dyDescent="0.3">
      <c r="A51" s="20"/>
      <c r="B51" s="20"/>
      <c r="C51" s="119"/>
      <c r="D51" s="119"/>
      <c r="E51" s="119"/>
      <c r="F51" s="79" t="str">
        <f t="shared" si="3"/>
        <v>pupil number</v>
      </c>
      <c r="G51" s="119"/>
      <c r="H51" s="19"/>
      <c r="I51" s="125"/>
      <c r="J51" s="19"/>
      <c r="K51" s="101"/>
      <c r="L51" s="116"/>
      <c r="M51" s="113"/>
      <c r="N51" s="105"/>
      <c r="O51" s="101"/>
      <c r="P51" s="113"/>
      <c r="S51" s="119"/>
    </row>
    <row r="52" spans="1:19" x14ac:dyDescent="0.3">
      <c r="A52" s="20"/>
      <c r="B52" s="20"/>
      <c r="C52" s="119"/>
      <c r="D52" s="119"/>
      <c r="E52" s="119"/>
      <c r="F52" s="79" t="str">
        <f t="shared" ref="F52:F53" si="4">"pupil number"&amp;C52</f>
        <v>pupil number</v>
      </c>
      <c r="G52" s="119"/>
      <c r="H52" s="19"/>
      <c r="I52" s="125"/>
      <c r="J52" s="19"/>
      <c r="K52" s="101"/>
      <c r="L52" s="116"/>
      <c r="M52" s="113"/>
      <c r="N52" s="105"/>
      <c r="O52" s="101"/>
      <c r="P52" s="113"/>
      <c r="S52" s="119"/>
    </row>
    <row r="53" spans="1:19" s="19" customFormat="1" x14ac:dyDescent="0.3">
      <c r="A53" s="20" t="s">
        <v>785</v>
      </c>
      <c r="B53" s="20" t="s">
        <v>284</v>
      </c>
      <c r="C53" s="119">
        <f>_xlfn.XLOOKUP(B53,'Pupil Numbers'!A:A,'Pupil Numbers'!D:D)</f>
        <v>70</v>
      </c>
      <c r="D53" s="119">
        <f>_xlfn.XLOOKUP(B53,'Floor Area'!A:A,'Floor Area'!D:D)</f>
        <v>65</v>
      </c>
      <c r="E53" s="119">
        <f>_xlfn.XLOOKUP(B53,Deprivation!A:A,Deprivation!E:E)</f>
        <v>55</v>
      </c>
      <c r="F53" s="79" t="str">
        <f t="shared" si="4"/>
        <v>pupil number70</v>
      </c>
      <c r="G53" s="119" t="str">
        <f>B53</f>
        <v>CIP2349</v>
      </c>
      <c r="H53" s="20"/>
      <c r="I53" s="125"/>
      <c r="J53" s="20"/>
      <c r="K53" s="113" t="str">
        <f t="shared" ref="K53:K82" si="5">G53</f>
        <v>CIP2349</v>
      </c>
      <c r="L53" s="116">
        <f>_xlfn.XLOOKUP(K53,'Pupil Numbers'!A:A,'Pupil Numbers'!C:C)</f>
        <v>243</v>
      </c>
      <c r="M53" s="113">
        <f>_xlfn.XLOOKUP(K53,'Floor Area'!A:A,'Floor Area'!C:C)</f>
        <v>1194.98</v>
      </c>
      <c r="N53" s="105">
        <f>_xlfn.XLOOKUP(K53,Deprivation!A:A,Deprivation!D:D)</f>
        <v>23.868312757201601</v>
      </c>
      <c r="O53" s="101" t="s">
        <v>785</v>
      </c>
      <c r="P53" s="113" t="s">
        <v>661</v>
      </c>
      <c r="Q53" s="125" t="str">
        <f>_xlfn.XLOOKUP(K53,Academies!B:B,Academies!C:C,"No")</f>
        <v>No</v>
      </c>
      <c r="S53" s="119"/>
    </row>
    <row r="54" spans="1:19" s="19" customFormat="1" x14ac:dyDescent="0.3">
      <c r="A54" s="20" t="s">
        <v>785</v>
      </c>
      <c r="B54" s="20" t="s">
        <v>67</v>
      </c>
      <c r="C54" s="119">
        <f>_xlfn.XLOOKUP(B54,'Pupil Numbers'!A:A,'Pupil Numbers'!D:D)</f>
        <v>68</v>
      </c>
      <c r="D54" s="119">
        <f>_xlfn.XLOOKUP(B54,'Floor Area'!A:A,'Floor Area'!D:D)</f>
        <v>63</v>
      </c>
      <c r="E54" s="119">
        <f>_xlfn.XLOOKUP(B54,Deprivation!A:A,Deprivation!E:E)</f>
        <v>59</v>
      </c>
      <c r="F54" s="79" t="str">
        <f t="shared" ref="F54:F111" si="6">"pupil number"&amp;C54</f>
        <v>pupil number68</v>
      </c>
      <c r="G54" s="119" t="str">
        <f t="shared" ref="G54:G111" si="7">B54</f>
        <v>CIP2060</v>
      </c>
      <c r="H54" s="20"/>
      <c r="I54" s="125"/>
      <c r="J54" s="20"/>
      <c r="K54" s="113" t="str">
        <f t="shared" si="5"/>
        <v>CIP2060</v>
      </c>
      <c r="L54" s="116">
        <f>_xlfn.XLOOKUP(K54,'Pupil Numbers'!A:A,'Pupil Numbers'!C:C)</f>
        <v>223</v>
      </c>
      <c r="M54" s="113">
        <f>_xlfn.XLOOKUP(K54,'Floor Area'!A:A,'Floor Area'!C:C)</f>
        <v>1184.53</v>
      </c>
      <c r="N54" s="105">
        <f>_xlfn.XLOOKUP(K54,Deprivation!A:A,Deprivation!D:D)</f>
        <v>30.044843049327401</v>
      </c>
      <c r="O54" s="101" t="s">
        <v>785</v>
      </c>
      <c r="P54" s="113" t="s">
        <v>546</v>
      </c>
      <c r="Q54" s="125" t="str">
        <f>_xlfn.XLOOKUP(K54,Academies!B:B,Academies!C:C,"No")</f>
        <v>No</v>
      </c>
      <c r="S54" s="119"/>
    </row>
    <row r="55" spans="1:19" s="19" customFormat="1" x14ac:dyDescent="0.3">
      <c r="A55" s="20" t="s">
        <v>785</v>
      </c>
      <c r="B55" s="20" t="s">
        <v>243</v>
      </c>
      <c r="C55" s="119">
        <f>_xlfn.XLOOKUP(B55,'Pupil Numbers'!A:A,'Pupil Numbers'!D:D)</f>
        <v>55</v>
      </c>
      <c r="D55" s="119">
        <f>_xlfn.XLOOKUP(B55,'Floor Area'!A:A,'Floor Area'!D:D)</f>
        <v>62</v>
      </c>
      <c r="E55" s="119">
        <f>_xlfn.XLOOKUP(B55,Deprivation!A:A,Deprivation!E:E)</f>
        <v>77</v>
      </c>
      <c r="F55" s="79" t="str">
        <f t="shared" si="6"/>
        <v>pupil number55</v>
      </c>
      <c r="G55" s="119" t="str">
        <f t="shared" si="7"/>
        <v>CIP2283</v>
      </c>
      <c r="H55" s="20"/>
      <c r="I55" s="125"/>
      <c r="J55" s="20"/>
      <c r="K55" s="113" t="str">
        <f t="shared" si="5"/>
        <v>CIP2283</v>
      </c>
      <c r="L55" s="116">
        <f>_xlfn.XLOOKUP(K55,'Pupil Numbers'!A:A,'Pupil Numbers'!C:C)</f>
        <v>102</v>
      </c>
      <c r="M55" s="113">
        <f>_xlfn.XLOOKUP(K55,'Floor Area'!A:A,'Floor Area'!C:C)</f>
        <v>1152.5899999999999</v>
      </c>
      <c r="N55" s="105">
        <f>_xlfn.XLOOKUP(K55,Deprivation!A:A,Deprivation!D:D)</f>
        <v>57.843137254901997</v>
      </c>
      <c r="O55" s="101" t="s">
        <v>785</v>
      </c>
      <c r="P55" s="113" t="s">
        <v>639</v>
      </c>
      <c r="Q55" s="125" t="str">
        <f>_xlfn.XLOOKUP(K55,Academies!B:B,Academies!C:C,"No")</f>
        <v>No</v>
      </c>
      <c r="S55" s="119"/>
    </row>
    <row r="56" spans="1:19" s="19" customFormat="1" x14ac:dyDescent="0.3">
      <c r="A56" s="20" t="s">
        <v>785</v>
      </c>
      <c r="B56" s="20" t="s">
        <v>79</v>
      </c>
      <c r="C56" s="119">
        <f>_xlfn.XLOOKUP(B56,'Pupil Numbers'!A:A,'Pupil Numbers'!D:D)</f>
        <v>78</v>
      </c>
      <c r="D56" s="119">
        <f>_xlfn.XLOOKUP(B56,'Floor Area'!A:A,'Floor Area'!D:D)</f>
        <v>69</v>
      </c>
      <c r="E56" s="119">
        <f>_xlfn.XLOOKUP(B56,Deprivation!A:A,Deprivation!E:E)</f>
        <v>67</v>
      </c>
      <c r="F56" s="79" t="str">
        <f t="shared" si="6"/>
        <v>pupil number78</v>
      </c>
      <c r="G56" s="119" t="str">
        <f t="shared" si="7"/>
        <v>CIP2079</v>
      </c>
      <c r="H56" s="20"/>
      <c r="I56" s="125"/>
      <c r="J56" s="20"/>
      <c r="K56" s="113" t="str">
        <f t="shared" si="5"/>
        <v>CIP2079</v>
      </c>
      <c r="L56" s="116">
        <f>_xlfn.XLOOKUP(K56,'Pupil Numbers'!A:A,'Pupil Numbers'!C:C)</f>
        <v>338</v>
      </c>
      <c r="M56" s="113">
        <f>_xlfn.XLOOKUP(K56,'Floor Area'!A:A,'Floor Area'!C:C)</f>
        <v>1349.21</v>
      </c>
      <c r="N56" s="105">
        <f>_xlfn.XLOOKUP(K56,Deprivation!A:A,Deprivation!D:D)</f>
        <v>36.982248520710101</v>
      </c>
      <c r="O56" s="101" t="s">
        <v>785</v>
      </c>
      <c r="P56" s="113" t="s">
        <v>552</v>
      </c>
      <c r="Q56" s="125" t="str">
        <f>_xlfn.XLOOKUP(K56,Academies!B:B,Academies!C:C,"No")</f>
        <v>No</v>
      </c>
      <c r="S56" s="119"/>
    </row>
    <row r="57" spans="1:19" s="19" customFormat="1" x14ac:dyDescent="0.3">
      <c r="A57" s="20" t="s">
        <v>785</v>
      </c>
      <c r="B57" s="20" t="s">
        <v>132</v>
      </c>
      <c r="C57" s="119">
        <f>_xlfn.XLOOKUP(B57,'Pupil Numbers'!A:A,'Pupil Numbers'!D:D)</f>
        <v>74</v>
      </c>
      <c r="D57" s="119">
        <f>_xlfn.XLOOKUP(B57,'Floor Area'!A:A,'Floor Area'!D:D)</f>
        <v>79</v>
      </c>
      <c r="E57" s="119">
        <f>_xlfn.XLOOKUP(B57,Deprivation!A:A,Deprivation!E:E)</f>
        <v>80</v>
      </c>
      <c r="F57" s="79" t="str">
        <f t="shared" si="6"/>
        <v>pupil number74</v>
      </c>
      <c r="G57" s="119" t="str">
        <f t="shared" si="7"/>
        <v>CIP2138</v>
      </c>
      <c r="H57" s="20"/>
      <c r="I57" s="125"/>
      <c r="J57" s="20"/>
      <c r="K57" s="113" t="str">
        <f t="shared" si="5"/>
        <v>CIP2138</v>
      </c>
      <c r="L57" s="116">
        <f>_xlfn.XLOOKUP(K57,'Pupil Numbers'!A:A,'Pupil Numbers'!C:C)</f>
        <v>302</v>
      </c>
      <c r="M57" s="113">
        <f>_xlfn.XLOOKUP(K57,'Floor Area'!A:A,'Floor Area'!C:C)</f>
        <v>2663.26</v>
      </c>
      <c r="N57" s="105">
        <f>_xlfn.XLOOKUP(K57,Deprivation!A:A,Deprivation!D:D)</f>
        <v>68.21192052980129</v>
      </c>
      <c r="O57" s="101" t="s">
        <v>785</v>
      </c>
      <c r="P57" s="113" t="s">
        <v>579</v>
      </c>
      <c r="Q57" s="125" t="str">
        <f>_xlfn.XLOOKUP(K57,Academies!B:B,Academies!C:C,"No")</f>
        <v>No</v>
      </c>
      <c r="S57" s="119"/>
    </row>
    <row r="58" spans="1:19" s="19" customFormat="1" x14ac:dyDescent="0.3">
      <c r="A58" s="20" t="s">
        <v>785</v>
      </c>
      <c r="B58" s="20" t="s">
        <v>108</v>
      </c>
      <c r="C58" s="119">
        <f>_xlfn.XLOOKUP(B58,'Pupil Numbers'!A:A,'Pupil Numbers'!D:D)</f>
        <v>71</v>
      </c>
      <c r="D58" s="119">
        <f>_xlfn.XLOOKUP(B58,'Floor Area'!A:A,'Floor Area'!D:D)</f>
        <v>70</v>
      </c>
      <c r="E58" s="119">
        <f>_xlfn.XLOOKUP(B58,Deprivation!A:A,Deprivation!E:E)</f>
        <v>75</v>
      </c>
      <c r="F58" s="79" t="str">
        <f t="shared" si="6"/>
        <v>pupil number71</v>
      </c>
      <c r="G58" s="119" t="str">
        <f t="shared" si="7"/>
        <v>CIP2104</v>
      </c>
      <c r="H58" s="20"/>
      <c r="I58" s="125"/>
      <c r="J58" s="20"/>
      <c r="K58" s="113" t="str">
        <f t="shared" si="5"/>
        <v>CIP2104</v>
      </c>
      <c r="L58" s="116">
        <f>_xlfn.XLOOKUP(K58,'Pupil Numbers'!A:A,'Pupil Numbers'!C:C)</f>
        <v>247</v>
      </c>
      <c r="M58" s="113">
        <f>_xlfn.XLOOKUP(K58,'Floor Area'!A:A,'Floor Area'!C:C)</f>
        <v>1359.3700000000001</v>
      </c>
      <c r="N58" s="105">
        <f>_xlfn.XLOOKUP(K58,Deprivation!A:A,Deprivation!D:D)</f>
        <v>52.631578947368396</v>
      </c>
      <c r="O58" s="101" t="s">
        <v>785</v>
      </c>
      <c r="P58" s="113" t="s">
        <v>567</v>
      </c>
      <c r="Q58" s="125" t="str">
        <f>_xlfn.XLOOKUP(K58,Academies!B:B,Academies!C:C,"No")</f>
        <v>No</v>
      </c>
      <c r="S58" s="119"/>
    </row>
    <row r="59" spans="1:19" s="19" customFormat="1" x14ac:dyDescent="0.3">
      <c r="A59" s="20" t="s">
        <v>785</v>
      </c>
      <c r="B59" s="20" t="s">
        <v>83</v>
      </c>
      <c r="C59" s="119">
        <f>_xlfn.XLOOKUP(B59,'Pupil Numbers'!A:A,'Pupil Numbers'!D:D)</f>
        <v>52</v>
      </c>
      <c r="D59" s="119">
        <f>_xlfn.XLOOKUP(B59,'Floor Area'!A:A,'Floor Area'!D:D)</f>
        <v>51</v>
      </c>
      <c r="E59" s="119">
        <f>_xlfn.XLOOKUP(B59,Deprivation!A:A,Deprivation!E:E)</f>
        <v>57</v>
      </c>
      <c r="F59" s="79" t="str">
        <f t="shared" si="6"/>
        <v>pupil number52</v>
      </c>
      <c r="G59" s="119" t="str">
        <f t="shared" si="7"/>
        <v>CIP2082</v>
      </c>
      <c r="H59" s="20"/>
      <c r="I59" s="125"/>
      <c r="J59" s="20"/>
      <c r="K59" s="113" t="str">
        <f t="shared" si="5"/>
        <v>CIP2082</v>
      </c>
      <c r="L59" s="116">
        <f>_xlfn.XLOOKUP(K59,'Pupil Numbers'!A:A,'Pupil Numbers'!C:C)</f>
        <v>83</v>
      </c>
      <c r="M59" s="113">
        <f>_xlfn.XLOOKUP(K59,'Floor Area'!A:A,'Floor Area'!C:C)</f>
        <v>326.55</v>
      </c>
      <c r="N59" s="105">
        <f>_xlfn.XLOOKUP(K59,Deprivation!A:A,Deprivation!D:D)</f>
        <v>26.506024096385499</v>
      </c>
      <c r="O59" s="101" t="s">
        <v>785</v>
      </c>
      <c r="P59" s="113" t="s">
        <v>554</v>
      </c>
      <c r="Q59" s="125" t="str">
        <f>_xlfn.XLOOKUP(K59,Academies!B:B,Academies!C:C,"No")</f>
        <v>No</v>
      </c>
      <c r="S59" s="119"/>
    </row>
    <row r="60" spans="1:19" s="19" customFormat="1" x14ac:dyDescent="0.3">
      <c r="A60" s="20" t="s">
        <v>785</v>
      </c>
      <c r="B60" s="20" t="s">
        <v>92</v>
      </c>
      <c r="C60" s="119">
        <f>_xlfn.XLOOKUP(B60,'Pupil Numbers'!A:A,'Pupil Numbers'!D:D)</f>
        <v>76</v>
      </c>
      <c r="D60" s="119">
        <f>_xlfn.XLOOKUP(B60,'Floor Area'!A:A,'Floor Area'!D:D)</f>
        <v>73</v>
      </c>
      <c r="E60" s="119">
        <f>_xlfn.XLOOKUP(B60,Deprivation!A:A,Deprivation!E:E)</f>
        <v>53</v>
      </c>
      <c r="F60" s="79" t="str">
        <f t="shared" si="6"/>
        <v>pupil number76</v>
      </c>
      <c r="G60" s="119" t="str">
        <f t="shared" si="7"/>
        <v>CIP2089</v>
      </c>
      <c r="H60" s="20"/>
      <c r="I60" s="125"/>
      <c r="J60" s="20"/>
      <c r="K60" s="113" t="str">
        <f t="shared" si="5"/>
        <v>CIP2089</v>
      </c>
      <c r="L60" s="116">
        <f>_xlfn.XLOOKUP(K60,'Pupil Numbers'!A:A,'Pupil Numbers'!C:C)</f>
        <v>335</v>
      </c>
      <c r="M60" s="113">
        <f>_xlfn.XLOOKUP(K60,'Floor Area'!A:A,'Floor Area'!C:C)</f>
        <v>1459.95</v>
      </c>
      <c r="N60" s="105">
        <f>_xlfn.XLOOKUP(K60,Deprivation!A:A,Deprivation!D:D)</f>
        <v>18.805970149253699</v>
      </c>
      <c r="O60" s="101" t="s">
        <v>785</v>
      </c>
      <c r="P60" s="113" t="s">
        <v>559</v>
      </c>
      <c r="Q60" s="125" t="str">
        <f>_xlfn.XLOOKUP(K60,Academies!B:B,Academies!C:C,"No")</f>
        <v>No</v>
      </c>
      <c r="S60" s="119"/>
    </row>
    <row r="61" spans="1:19" s="19" customFormat="1" x14ac:dyDescent="0.3">
      <c r="A61" s="20" t="s">
        <v>785</v>
      </c>
      <c r="B61" s="20" t="s">
        <v>333</v>
      </c>
      <c r="C61" s="119">
        <f>_xlfn.XLOOKUP(B61,'Pupil Numbers'!A:A,'Pupil Numbers'!D:D)</f>
        <v>63</v>
      </c>
      <c r="D61" s="119">
        <f>_xlfn.XLOOKUP(B61,'Floor Area'!A:A,'Floor Area'!D:D)</f>
        <v>67</v>
      </c>
      <c r="E61" s="119">
        <f>_xlfn.XLOOKUP(B61,Deprivation!A:A,Deprivation!E:E)</f>
        <v>76</v>
      </c>
      <c r="F61" s="79" t="str">
        <f t="shared" si="6"/>
        <v>pupil number63</v>
      </c>
      <c r="G61" s="119" t="str">
        <f t="shared" si="7"/>
        <v>CIP3019</v>
      </c>
      <c r="H61" s="20"/>
      <c r="I61" s="125"/>
      <c r="J61" s="20"/>
      <c r="K61" s="113" t="str">
        <f t="shared" si="5"/>
        <v>CIP3019</v>
      </c>
      <c r="L61" s="116">
        <f>_xlfn.XLOOKUP(K61,'Pupil Numbers'!A:A,'Pupil Numbers'!C:C)</f>
        <v>191</v>
      </c>
      <c r="M61" s="113">
        <f>_xlfn.XLOOKUP(K61,'Floor Area'!A:A,'Floor Area'!C:C)</f>
        <v>1291.1500000000001</v>
      </c>
      <c r="N61" s="105">
        <f>_xlfn.XLOOKUP(K61,Deprivation!A:A,Deprivation!D:D)</f>
        <v>52.879581151832497</v>
      </c>
      <c r="O61" s="101" t="s">
        <v>785</v>
      </c>
      <c r="P61" s="113" t="s">
        <v>690</v>
      </c>
      <c r="Q61" s="125" t="str">
        <f>_xlfn.XLOOKUP(K61,Academies!B:B,Academies!C:C,"No")</f>
        <v>No</v>
      </c>
      <c r="S61" s="119"/>
    </row>
    <row r="62" spans="1:19" s="19" customFormat="1" x14ac:dyDescent="0.3">
      <c r="A62" s="20" t="s">
        <v>785</v>
      </c>
      <c r="B62" s="20" t="s">
        <v>198</v>
      </c>
      <c r="C62" s="119">
        <f>_xlfn.XLOOKUP(B62,'Pupil Numbers'!A:A,'Pupil Numbers'!D:D)</f>
        <v>80</v>
      </c>
      <c r="D62" s="119">
        <f>_xlfn.XLOOKUP(B62,'Floor Area'!A:A,'Floor Area'!D:D)</f>
        <v>77</v>
      </c>
      <c r="E62" s="119">
        <f>_xlfn.XLOOKUP(B62,Deprivation!A:A,Deprivation!E:E)</f>
        <v>72</v>
      </c>
      <c r="F62" s="79" t="str">
        <f t="shared" si="6"/>
        <v>pupil number80</v>
      </c>
      <c r="G62" s="119" t="str">
        <f t="shared" si="7"/>
        <v>CIP2228</v>
      </c>
      <c r="H62" s="20"/>
      <c r="I62" s="125"/>
      <c r="J62" s="20"/>
      <c r="K62" s="113" t="str">
        <f t="shared" si="5"/>
        <v>CIP2228</v>
      </c>
      <c r="L62" s="116">
        <f>_xlfn.XLOOKUP(K62,'Pupil Numbers'!A:A,'Pupil Numbers'!C:C)</f>
        <v>386</v>
      </c>
      <c r="M62" s="113">
        <f>_xlfn.XLOOKUP(K62,'Floor Area'!A:A,'Floor Area'!C:C)</f>
        <v>1637.91</v>
      </c>
      <c r="N62" s="105">
        <f>_xlfn.XLOOKUP(K62,Deprivation!A:A,Deprivation!D:D)</f>
        <v>40.414507772020706</v>
      </c>
      <c r="O62" s="101" t="s">
        <v>785</v>
      </c>
      <c r="P62" s="113" t="s">
        <v>617</v>
      </c>
      <c r="Q62" s="125" t="str">
        <f>_xlfn.XLOOKUP(K62,Academies!B:B,Academies!C:C,"No")</f>
        <v>No</v>
      </c>
      <c r="S62" s="119"/>
    </row>
    <row r="63" spans="1:19" x14ac:dyDescent="0.3">
      <c r="A63" s="20" t="s">
        <v>785</v>
      </c>
      <c r="B63" s="20" t="s">
        <v>136</v>
      </c>
      <c r="C63" s="119">
        <f>_xlfn.XLOOKUP(B63,'Pupil Numbers'!A:A,'Pupil Numbers'!D:D)</f>
        <v>75</v>
      </c>
      <c r="D63" s="119">
        <f>_xlfn.XLOOKUP(B63,'Floor Area'!A:A,'Floor Area'!D:D)</f>
        <v>74</v>
      </c>
      <c r="E63" s="119">
        <f>_xlfn.XLOOKUP(B63,Deprivation!A:A,Deprivation!E:E)</f>
        <v>61</v>
      </c>
      <c r="F63" s="79" t="str">
        <f t="shared" si="6"/>
        <v>pupil number75</v>
      </c>
      <c r="G63" s="119" t="str">
        <f t="shared" si="7"/>
        <v>CIP2141</v>
      </c>
      <c r="H63" s="20"/>
      <c r="I63" s="125"/>
      <c r="J63" s="20"/>
      <c r="K63" s="113" t="str">
        <f t="shared" si="5"/>
        <v>CIP2141</v>
      </c>
      <c r="L63" s="116">
        <f>_xlfn.XLOOKUP(K63,'Pupil Numbers'!A:A,'Pupil Numbers'!C:C)</f>
        <v>318</v>
      </c>
      <c r="M63" s="113">
        <f>_xlfn.XLOOKUP(K63,'Floor Area'!A:A,'Floor Area'!C:C)</f>
        <v>1461.82</v>
      </c>
      <c r="N63" s="105">
        <f>_xlfn.XLOOKUP(K63,Deprivation!A:A,Deprivation!D:D)</f>
        <v>33.018867924528301</v>
      </c>
      <c r="O63" s="101" t="s">
        <v>785</v>
      </c>
      <c r="P63" s="113" t="s">
        <v>581</v>
      </c>
      <c r="Q63" s="125" t="str">
        <f>_xlfn.XLOOKUP(K63,Academies!B:B,Academies!C:C,"No")</f>
        <v>No</v>
      </c>
      <c r="S63" s="119"/>
    </row>
    <row r="64" spans="1:19" x14ac:dyDescent="0.3">
      <c r="A64" s="20" t="s">
        <v>785</v>
      </c>
      <c r="B64" s="20" t="s">
        <v>138</v>
      </c>
      <c r="C64" s="119">
        <f>_xlfn.XLOOKUP(B64,'Pupil Numbers'!A:A,'Pupil Numbers'!D:D)</f>
        <v>67</v>
      </c>
      <c r="D64" s="119">
        <f>_xlfn.XLOOKUP(B64,'Floor Area'!A:A,'Floor Area'!D:D)</f>
        <v>61</v>
      </c>
      <c r="E64" s="119">
        <f>_xlfn.XLOOKUP(B64,Deprivation!A:A,Deprivation!E:E)</f>
        <v>63</v>
      </c>
      <c r="F64" s="79" t="str">
        <f t="shared" si="6"/>
        <v>pupil number67</v>
      </c>
      <c r="G64" s="119" t="str">
        <f t="shared" si="7"/>
        <v>CIP2142</v>
      </c>
      <c r="H64" s="20"/>
      <c r="I64" s="125"/>
      <c r="J64" s="20"/>
      <c r="K64" s="113" t="str">
        <f t="shared" si="5"/>
        <v>CIP2142</v>
      </c>
      <c r="L64" s="116">
        <f>_xlfn.XLOOKUP(K64,'Pupil Numbers'!A:A,'Pupil Numbers'!C:C)</f>
        <v>223</v>
      </c>
      <c r="M64" s="113">
        <f>_xlfn.XLOOKUP(K64,'Floor Area'!A:A,'Floor Area'!C:C)</f>
        <v>1148.3700000000001</v>
      </c>
      <c r="N64" s="105">
        <f>_xlfn.XLOOKUP(K64,Deprivation!A:A,Deprivation!D:D)</f>
        <v>33.632286995515699</v>
      </c>
      <c r="O64" s="101" t="s">
        <v>785</v>
      </c>
      <c r="P64" s="113" t="s">
        <v>582</v>
      </c>
      <c r="Q64" s="125" t="str">
        <f>_xlfn.XLOOKUP(K64,Academies!B:B,Academies!C:C,"No")</f>
        <v>No</v>
      </c>
      <c r="S64" s="119"/>
    </row>
    <row r="65" spans="1:19" x14ac:dyDescent="0.3">
      <c r="A65" s="20" t="s">
        <v>785</v>
      </c>
      <c r="B65" s="20" t="s">
        <v>150</v>
      </c>
      <c r="C65" s="119">
        <f>_xlfn.XLOOKUP(B65,'Pupil Numbers'!A:A,'Pupil Numbers'!D:D)</f>
        <v>69</v>
      </c>
      <c r="D65" s="119">
        <f>_xlfn.XLOOKUP(B65,'Floor Area'!A:A,'Floor Area'!D:D)</f>
        <v>72</v>
      </c>
      <c r="E65" s="119">
        <f>_xlfn.XLOOKUP(B65,Deprivation!A:A,Deprivation!E:E)</f>
        <v>65</v>
      </c>
      <c r="F65" s="79" t="str">
        <f t="shared" si="6"/>
        <v>pupil number69</v>
      </c>
      <c r="G65" s="119" t="str">
        <f t="shared" si="7"/>
        <v>CIP2157</v>
      </c>
      <c r="H65" s="20"/>
      <c r="I65" s="125"/>
      <c r="J65" s="20"/>
      <c r="K65" s="113" t="str">
        <f t="shared" si="5"/>
        <v>CIP2157</v>
      </c>
      <c r="L65" s="116">
        <f>_xlfn.XLOOKUP(K65,'Pupil Numbers'!A:A,'Pupil Numbers'!C:C)</f>
        <v>235</v>
      </c>
      <c r="M65" s="113">
        <f>_xlfn.XLOOKUP(K65,'Floor Area'!A:A,'Floor Area'!C:C)</f>
        <v>1398.14</v>
      </c>
      <c r="N65" s="105">
        <f>_xlfn.XLOOKUP(K65,Deprivation!A:A,Deprivation!D:D)</f>
        <v>35.319148936170201</v>
      </c>
      <c r="O65" s="101" t="s">
        <v>785</v>
      </c>
      <c r="P65" s="113" t="s">
        <v>589</v>
      </c>
      <c r="Q65" s="125" t="str">
        <f>_xlfn.XLOOKUP(K65,Academies!B:B,Academies!C:C,"No")</f>
        <v>No</v>
      </c>
      <c r="S65" s="119"/>
    </row>
    <row r="66" spans="1:19" x14ac:dyDescent="0.3">
      <c r="A66" s="20" t="s">
        <v>785</v>
      </c>
      <c r="B66" s="20" t="s">
        <v>249</v>
      </c>
      <c r="C66" s="119">
        <f>_xlfn.XLOOKUP(B66,'Pupil Numbers'!A:A,'Pupil Numbers'!D:D)</f>
        <v>79</v>
      </c>
      <c r="D66" s="119">
        <f>_xlfn.XLOOKUP(B66,'Floor Area'!A:A,'Floor Area'!D:D)</f>
        <v>78</v>
      </c>
      <c r="E66" s="119">
        <f>_xlfn.XLOOKUP(B66,Deprivation!A:A,Deprivation!E:E)</f>
        <v>56</v>
      </c>
      <c r="F66" s="79" t="str">
        <f t="shared" si="6"/>
        <v>pupil number79</v>
      </c>
      <c r="G66" s="119" t="str">
        <f t="shared" si="7"/>
        <v>CIP2288</v>
      </c>
      <c r="H66" s="20"/>
      <c r="I66" s="125"/>
      <c r="J66" s="20"/>
      <c r="K66" s="113" t="str">
        <f t="shared" si="5"/>
        <v>CIP2288</v>
      </c>
      <c r="L66" s="116">
        <f>_xlfn.XLOOKUP(K66,'Pupil Numbers'!A:A,'Pupil Numbers'!C:C)</f>
        <v>372</v>
      </c>
      <c r="M66" s="113">
        <f>_xlfn.XLOOKUP(K66,'Floor Area'!A:A,'Floor Area'!C:C)</f>
        <v>2009.64</v>
      </c>
      <c r="N66" s="105">
        <f>_xlfn.XLOOKUP(K66,Deprivation!A:A,Deprivation!D:D)</f>
        <v>25.806451612903196</v>
      </c>
      <c r="O66" s="101" t="s">
        <v>785</v>
      </c>
      <c r="P66" s="113" t="s">
        <v>641</v>
      </c>
      <c r="Q66" s="125" t="str">
        <f>_xlfn.XLOOKUP(K66,Academies!B:B,Academies!C:C,"No")</f>
        <v>No</v>
      </c>
      <c r="S66" s="119"/>
    </row>
    <row r="67" spans="1:19" x14ac:dyDescent="0.3">
      <c r="A67" s="20" t="s">
        <v>785</v>
      </c>
      <c r="B67" s="20" t="s">
        <v>144</v>
      </c>
      <c r="C67" s="119">
        <f>_xlfn.XLOOKUP(B67,'Pupil Numbers'!A:A,'Pupil Numbers'!D:D)</f>
        <v>56</v>
      </c>
      <c r="D67" s="119">
        <f>_xlfn.XLOOKUP(B67,'Floor Area'!A:A,'Floor Area'!D:D)</f>
        <v>76</v>
      </c>
      <c r="E67" s="119">
        <f>_xlfn.XLOOKUP(B67,Deprivation!A:A,Deprivation!E:E)</f>
        <v>64</v>
      </c>
      <c r="F67" s="79" t="str">
        <f t="shared" si="6"/>
        <v>pupil number56</v>
      </c>
      <c r="G67" s="119" t="str">
        <f t="shared" si="7"/>
        <v>CIP2150</v>
      </c>
      <c r="H67" s="20"/>
      <c r="I67" s="125"/>
      <c r="J67" s="20"/>
      <c r="K67" s="113" t="str">
        <f t="shared" si="5"/>
        <v>CIP2150</v>
      </c>
      <c r="L67" s="116">
        <f>_xlfn.XLOOKUP(K67,'Pupil Numbers'!A:A,'Pupil Numbers'!C:C)</f>
        <v>122</v>
      </c>
      <c r="M67" s="113">
        <f>_xlfn.XLOOKUP(K67,'Floor Area'!A:A,'Floor Area'!C:C)</f>
        <v>1549.46</v>
      </c>
      <c r="N67" s="105">
        <f>_xlfn.XLOOKUP(K67,Deprivation!A:A,Deprivation!D:D)</f>
        <v>35.245901639344304</v>
      </c>
      <c r="O67" s="101" t="s">
        <v>785</v>
      </c>
      <c r="P67" s="113" t="s">
        <v>586</v>
      </c>
      <c r="Q67" s="125" t="str">
        <f>_xlfn.XLOOKUP(K67,Academies!B:B,Academies!C:C,"No")</f>
        <v>No</v>
      </c>
      <c r="S67" s="119"/>
    </row>
    <row r="68" spans="1:19" x14ac:dyDescent="0.3">
      <c r="A68" s="20" t="s">
        <v>785</v>
      </c>
      <c r="B68" s="20" t="s">
        <v>16</v>
      </c>
      <c r="C68" s="119">
        <f>_xlfn.XLOOKUP(B68,'Pupil Numbers'!A:A,'Pupil Numbers'!D:D)</f>
        <v>61</v>
      </c>
      <c r="D68" s="119">
        <f>_xlfn.XLOOKUP(B68,'Floor Area'!A:A,'Floor Area'!D:D)</f>
        <v>56</v>
      </c>
      <c r="E68" s="119">
        <f>_xlfn.XLOOKUP(B68,Deprivation!A:A,Deprivation!E:E)</f>
        <v>74</v>
      </c>
      <c r="F68" s="79" t="str">
        <f t="shared" si="6"/>
        <v>pupil number61</v>
      </c>
      <c r="G68" s="119" t="str">
        <f t="shared" si="7"/>
        <v>CIP2000</v>
      </c>
      <c r="H68" s="20"/>
      <c r="I68" s="125"/>
      <c r="J68" s="20"/>
      <c r="K68" s="113" t="str">
        <f t="shared" si="5"/>
        <v>CIP2000</v>
      </c>
      <c r="L68" s="116">
        <f>_xlfn.XLOOKUP(K68,'Pupil Numbers'!A:A,'Pupil Numbers'!C:C)</f>
        <v>182</v>
      </c>
      <c r="M68" s="113">
        <f>_xlfn.XLOOKUP(K68,'Floor Area'!A:A,'Floor Area'!C:C)</f>
        <v>1066.96</v>
      </c>
      <c r="N68" s="105">
        <f>_xlfn.XLOOKUP(K68,Deprivation!A:A,Deprivation!D:D)</f>
        <v>48.3516483516484</v>
      </c>
      <c r="O68" s="101" t="s">
        <v>785</v>
      </c>
      <c r="P68" s="113" t="s">
        <v>519</v>
      </c>
      <c r="Q68" s="125" t="str">
        <f>_xlfn.XLOOKUP(K68,Academies!B:B,Academies!C:C,"No")</f>
        <v>No</v>
      </c>
      <c r="S68" s="119"/>
    </row>
    <row r="69" spans="1:19" x14ac:dyDescent="0.3">
      <c r="A69" s="20" t="s">
        <v>785</v>
      </c>
      <c r="B69" s="20" t="s">
        <v>122</v>
      </c>
      <c r="C69" s="119">
        <f>_xlfn.XLOOKUP(B69,'Pupil Numbers'!A:A,'Pupil Numbers'!D:D)</f>
        <v>53</v>
      </c>
      <c r="D69" s="119">
        <f>_xlfn.XLOOKUP(B69,'Floor Area'!A:A,'Floor Area'!D:D)</f>
        <v>53</v>
      </c>
      <c r="E69" s="119">
        <f>_xlfn.XLOOKUP(B69,Deprivation!A:A,Deprivation!E:E)</f>
        <v>70</v>
      </c>
      <c r="F69" s="79" t="str">
        <f t="shared" si="6"/>
        <v>pupil number53</v>
      </c>
      <c r="G69" s="119" t="str">
        <f t="shared" si="7"/>
        <v>CIP2124</v>
      </c>
      <c r="H69" s="20"/>
      <c r="I69" s="125"/>
      <c r="J69" s="20"/>
      <c r="K69" s="113" t="str">
        <f t="shared" si="5"/>
        <v>CIP2124</v>
      </c>
      <c r="L69" s="116">
        <f>_xlfn.XLOOKUP(K69,'Pupil Numbers'!A:A,'Pupil Numbers'!C:C)</f>
        <v>97</v>
      </c>
      <c r="M69" s="113">
        <f>_xlfn.XLOOKUP(K69,'Floor Area'!A:A,'Floor Area'!C:C)</f>
        <v>838.4</v>
      </c>
      <c r="N69" s="105">
        <f>_xlfn.XLOOKUP(K69,Deprivation!A:A,Deprivation!D:D)</f>
        <v>39.175257731958801</v>
      </c>
      <c r="O69" s="101" t="s">
        <v>785</v>
      </c>
      <c r="P69" s="113" t="s">
        <v>574</v>
      </c>
      <c r="Q69" s="125" t="str">
        <f>_xlfn.XLOOKUP(K69,Academies!B:B,Academies!C:C,"No")</f>
        <v>No</v>
      </c>
      <c r="S69" s="119"/>
    </row>
    <row r="70" spans="1:19" x14ac:dyDescent="0.3">
      <c r="A70" s="20" t="s">
        <v>785</v>
      </c>
      <c r="B70" s="20" t="s">
        <v>163</v>
      </c>
      <c r="C70" s="119">
        <f>_xlfn.XLOOKUP(B70,'Pupil Numbers'!A:A,'Pupil Numbers'!D:D)</f>
        <v>72</v>
      </c>
      <c r="D70" s="119">
        <f>_xlfn.XLOOKUP(B70,'Floor Area'!A:A,'Floor Area'!D:D)</f>
        <v>68</v>
      </c>
      <c r="E70" s="119">
        <f>_xlfn.XLOOKUP(B70,Deprivation!A:A,Deprivation!E:E)</f>
        <v>52</v>
      </c>
      <c r="F70" s="79" t="str">
        <f t="shared" si="6"/>
        <v>pupil number72</v>
      </c>
      <c r="G70" s="119" t="str">
        <f t="shared" si="7"/>
        <v>CIP2174</v>
      </c>
      <c r="H70" s="20"/>
      <c r="I70" s="125"/>
      <c r="J70" s="20"/>
      <c r="K70" s="113" t="str">
        <f t="shared" si="5"/>
        <v>CIP2174</v>
      </c>
      <c r="L70" s="116">
        <f>_xlfn.XLOOKUP(K70,'Pupil Numbers'!A:A,'Pupil Numbers'!C:C)</f>
        <v>252</v>
      </c>
      <c r="M70" s="113">
        <f>_xlfn.XLOOKUP(K70,'Floor Area'!A:A,'Floor Area'!C:C)</f>
        <v>1316.31</v>
      </c>
      <c r="N70" s="105">
        <f>_xlfn.XLOOKUP(K70,Deprivation!A:A,Deprivation!D:D)</f>
        <v>17.460317460317501</v>
      </c>
      <c r="O70" s="101" t="s">
        <v>785</v>
      </c>
      <c r="P70" s="113" t="s">
        <v>596</v>
      </c>
      <c r="Q70" s="125" t="str">
        <f>_xlfn.XLOOKUP(K70,Academies!B:B,Academies!C:C,"No")</f>
        <v>No</v>
      </c>
      <c r="S70" s="119"/>
    </row>
    <row r="71" spans="1:19" x14ac:dyDescent="0.3">
      <c r="A71" s="20" t="s">
        <v>785</v>
      </c>
      <c r="B71" s="20" t="s">
        <v>371</v>
      </c>
      <c r="C71" s="119">
        <f>_xlfn.XLOOKUP(B71,'Pupil Numbers'!A:A,'Pupil Numbers'!D:D)</f>
        <v>64</v>
      </c>
      <c r="D71" s="119">
        <f>_xlfn.XLOOKUP(B71,'Floor Area'!A:A,'Floor Area'!D:D)</f>
        <v>58</v>
      </c>
      <c r="E71" s="119">
        <f>_xlfn.XLOOKUP(B71,Deprivation!A:A,Deprivation!E:E)</f>
        <v>60</v>
      </c>
      <c r="F71" s="79" t="str">
        <f t="shared" si="6"/>
        <v>pupil number64</v>
      </c>
      <c r="G71" s="119" t="str">
        <f t="shared" si="7"/>
        <v>CIP3050</v>
      </c>
      <c r="H71" s="20"/>
      <c r="I71" s="125"/>
      <c r="J71" s="20"/>
      <c r="K71" s="113" t="str">
        <f t="shared" si="5"/>
        <v>CIP3050</v>
      </c>
      <c r="L71" s="116">
        <f>_xlfn.XLOOKUP(K71,'Pupil Numbers'!A:A,'Pupil Numbers'!C:C)</f>
        <v>193</v>
      </c>
      <c r="M71" s="113">
        <f>_xlfn.XLOOKUP(K71,'Floor Area'!A:A,'Floor Area'!C:C)</f>
        <v>1071.7</v>
      </c>
      <c r="N71" s="105">
        <f>_xlfn.XLOOKUP(K71,Deprivation!A:A,Deprivation!D:D)</f>
        <v>32.642487046632098</v>
      </c>
      <c r="O71" s="101" t="s">
        <v>785</v>
      </c>
      <c r="P71" s="113" t="s">
        <v>709</v>
      </c>
      <c r="Q71" s="125" t="str">
        <f>_xlfn.XLOOKUP(K71,Academies!B:B,Academies!C:C,"No")</f>
        <v>No</v>
      </c>
      <c r="S71" s="119"/>
    </row>
    <row r="72" spans="1:19" x14ac:dyDescent="0.3">
      <c r="A72" s="20" t="s">
        <v>785</v>
      </c>
      <c r="B72" s="20" t="s">
        <v>275</v>
      </c>
      <c r="C72" s="119">
        <f>_xlfn.XLOOKUP(B72,'Pupil Numbers'!A:A,'Pupil Numbers'!D:D)</f>
        <v>59</v>
      </c>
      <c r="D72" s="119">
        <f>_xlfn.XLOOKUP(B72,'Floor Area'!A:A,'Floor Area'!D:D)</f>
        <v>66</v>
      </c>
      <c r="E72" s="119">
        <f>_xlfn.XLOOKUP(B72,Deprivation!A:A,Deprivation!E:E)</f>
        <v>51</v>
      </c>
      <c r="F72" s="79" t="str">
        <f t="shared" si="6"/>
        <v>pupil number59</v>
      </c>
      <c r="G72" s="119" t="str">
        <f t="shared" si="7"/>
        <v>CIP2332</v>
      </c>
      <c r="H72" s="20"/>
      <c r="I72" s="125"/>
      <c r="J72" s="20"/>
      <c r="K72" s="113" t="str">
        <f t="shared" si="5"/>
        <v>CIP2332</v>
      </c>
      <c r="L72" s="116">
        <f>_xlfn.XLOOKUP(K72,'Pupil Numbers'!A:A,'Pupil Numbers'!C:C)</f>
        <v>169</v>
      </c>
      <c r="M72" s="113">
        <f>_xlfn.XLOOKUP(K72,'Floor Area'!A:A,'Floor Area'!C:C)</f>
        <v>1272.99</v>
      </c>
      <c r="N72" s="105">
        <f>_xlfn.XLOOKUP(K72,Deprivation!A:A,Deprivation!D:D)</f>
        <v>15.384615384615399</v>
      </c>
      <c r="O72" s="101" t="s">
        <v>785</v>
      </c>
      <c r="P72" s="113" t="s">
        <v>656</v>
      </c>
      <c r="Q72" s="125" t="str">
        <f>_xlfn.XLOOKUP(K72,Academies!B:B,Academies!C:C,"No")</f>
        <v>No</v>
      </c>
      <c r="S72" s="119"/>
    </row>
    <row r="73" spans="1:19" x14ac:dyDescent="0.3">
      <c r="A73" s="20" t="s">
        <v>785</v>
      </c>
      <c r="B73" s="20" t="s">
        <v>273</v>
      </c>
      <c r="C73" s="119">
        <f>_xlfn.XLOOKUP(B73,'Pupil Numbers'!A:A,'Pupil Numbers'!D:D)</f>
        <v>73</v>
      </c>
      <c r="D73" s="119">
        <f>_xlfn.XLOOKUP(B73,'Floor Area'!A:A,'Floor Area'!D:D)</f>
        <v>64</v>
      </c>
      <c r="E73" s="119">
        <f>_xlfn.XLOOKUP(B73,Deprivation!A:A,Deprivation!E:E)</f>
        <v>66</v>
      </c>
      <c r="F73" s="79" t="str">
        <f t="shared" si="6"/>
        <v>pupil number73</v>
      </c>
      <c r="G73" s="119" t="str">
        <f t="shared" si="7"/>
        <v>CIP2329</v>
      </c>
      <c r="H73" s="20"/>
      <c r="I73" s="125"/>
      <c r="J73" s="20"/>
      <c r="K73" s="113" t="str">
        <f t="shared" si="5"/>
        <v>CIP2329</v>
      </c>
      <c r="L73" s="116">
        <f>_xlfn.XLOOKUP(K73,'Pupil Numbers'!A:A,'Pupil Numbers'!C:C)</f>
        <v>264</v>
      </c>
      <c r="M73" s="113">
        <f>_xlfn.XLOOKUP(K73,'Floor Area'!A:A,'Floor Area'!C:C)</f>
        <v>1194.08</v>
      </c>
      <c r="N73" s="105">
        <f>_xlfn.XLOOKUP(K73,Deprivation!A:A,Deprivation!D:D)</f>
        <v>36.363636363636395</v>
      </c>
      <c r="O73" s="101" t="s">
        <v>785</v>
      </c>
      <c r="P73" s="113" t="s">
        <v>274</v>
      </c>
      <c r="Q73" s="125" t="str">
        <f>_xlfn.XLOOKUP(K73,Academies!B:B,Academies!C:C,"No")</f>
        <v>No</v>
      </c>
      <c r="S73" s="119"/>
    </row>
    <row r="74" spans="1:19" x14ac:dyDescent="0.3">
      <c r="A74" s="20" t="s">
        <v>785</v>
      </c>
      <c r="B74" s="20" t="s">
        <v>184</v>
      </c>
      <c r="C74" s="119">
        <f>_xlfn.XLOOKUP(B74,'Pupil Numbers'!A:A,'Pupil Numbers'!D:D)</f>
        <v>77</v>
      </c>
      <c r="D74" s="119">
        <f>_xlfn.XLOOKUP(B74,'Floor Area'!A:A,'Floor Area'!D:D)</f>
        <v>80</v>
      </c>
      <c r="E74" s="119">
        <f>_xlfn.XLOOKUP(B74,Deprivation!A:A,Deprivation!E:E)</f>
        <v>69</v>
      </c>
      <c r="F74" s="79" t="str">
        <f t="shared" si="6"/>
        <v>pupil number77</v>
      </c>
      <c r="G74" s="119" t="str">
        <f t="shared" si="7"/>
        <v>CIP2201</v>
      </c>
      <c r="H74" s="20"/>
      <c r="I74" s="125"/>
      <c r="J74" s="20"/>
      <c r="K74" s="113" t="str">
        <f t="shared" si="5"/>
        <v>CIP2201</v>
      </c>
      <c r="L74" s="116">
        <f>_xlfn.XLOOKUP(K74,'Pupil Numbers'!A:A,'Pupil Numbers'!C:C)</f>
        <v>336</v>
      </c>
      <c r="M74" s="113">
        <f>_xlfn.XLOOKUP(K74,'Floor Area'!A:A,'Floor Area'!C:C)</f>
        <v>2816.62</v>
      </c>
      <c r="N74" s="105">
        <f>_xlfn.XLOOKUP(K74,Deprivation!A:A,Deprivation!D:D)</f>
        <v>38.988095238095198</v>
      </c>
      <c r="O74" s="101" t="s">
        <v>785</v>
      </c>
      <c r="P74" s="113" t="s">
        <v>609</v>
      </c>
      <c r="Q74" s="125" t="str">
        <f>_xlfn.XLOOKUP(K74,Academies!B:B,Academies!C:C,"No")</f>
        <v>No</v>
      </c>
      <c r="S74" s="119"/>
    </row>
    <row r="75" spans="1:19" x14ac:dyDescent="0.3">
      <c r="A75" s="20" t="s">
        <v>785</v>
      </c>
      <c r="B75" s="20" t="s">
        <v>247</v>
      </c>
      <c r="C75" s="119">
        <f>_xlfn.XLOOKUP(B75,'Pupil Numbers'!A:A,'Pupil Numbers'!D:D)</f>
        <v>62</v>
      </c>
      <c r="D75" s="119">
        <f>_xlfn.XLOOKUP(B75,'Floor Area'!A:A,'Floor Area'!D:D)</f>
        <v>75</v>
      </c>
      <c r="E75" s="119">
        <f>_xlfn.XLOOKUP(B75,Deprivation!A:A,Deprivation!E:E)</f>
        <v>78</v>
      </c>
      <c r="F75" s="79" t="str">
        <f t="shared" si="6"/>
        <v>pupil number62</v>
      </c>
      <c r="G75" s="119" t="str">
        <f t="shared" si="7"/>
        <v>CIP2286</v>
      </c>
      <c r="H75" s="20"/>
      <c r="I75" s="125"/>
      <c r="J75" s="20"/>
      <c r="K75" s="113" t="str">
        <f t="shared" si="5"/>
        <v>CIP2286</v>
      </c>
      <c r="L75" s="116">
        <f>_xlfn.XLOOKUP(K75,'Pupil Numbers'!A:A,'Pupil Numbers'!C:C)</f>
        <v>187</v>
      </c>
      <c r="M75" s="113">
        <f>_xlfn.XLOOKUP(K75,'Floor Area'!A:A,'Floor Area'!C:C)</f>
        <v>1487.72</v>
      </c>
      <c r="N75" s="105">
        <f>_xlfn.XLOOKUP(K75,Deprivation!A:A,Deprivation!D:D)</f>
        <v>60.962566844919799</v>
      </c>
      <c r="O75" s="101" t="s">
        <v>785</v>
      </c>
      <c r="P75" s="113" t="s">
        <v>248</v>
      </c>
      <c r="Q75" s="125" t="str">
        <f>_xlfn.XLOOKUP(K75,Academies!B:B,Academies!C:C,"No")</f>
        <v>No</v>
      </c>
      <c r="S75" s="119"/>
    </row>
    <row r="76" spans="1:19" x14ac:dyDescent="0.3">
      <c r="A76" s="20" t="s">
        <v>785</v>
      </c>
      <c r="B76" s="20" t="s">
        <v>429</v>
      </c>
      <c r="C76" s="119">
        <f>_xlfn.XLOOKUP(B76,'Pupil Numbers'!A:A,'Pupil Numbers'!D:D)</f>
        <v>65</v>
      </c>
      <c r="D76" s="119">
        <f>_xlfn.XLOOKUP(B76,'Floor Area'!A:A,'Floor Area'!D:D)</f>
        <v>57</v>
      </c>
      <c r="E76" s="119">
        <f>_xlfn.XLOOKUP(B76,Deprivation!A:A,Deprivation!E:E)</f>
        <v>71</v>
      </c>
      <c r="F76" s="79" t="str">
        <f t="shared" si="6"/>
        <v>pupil number65</v>
      </c>
      <c r="G76" s="119" t="str">
        <f t="shared" si="7"/>
        <v>CIP3110</v>
      </c>
      <c r="H76" s="20"/>
      <c r="I76" s="125"/>
      <c r="J76" s="20"/>
      <c r="K76" s="113" t="str">
        <f t="shared" si="5"/>
        <v>CIP3110</v>
      </c>
      <c r="L76" s="116">
        <f>_xlfn.XLOOKUP(K76,'Pupil Numbers'!A:A,'Pupil Numbers'!C:C)</f>
        <v>208</v>
      </c>
      <c r="M76" s="113">
        <f>_xlfn.XLOOKUP(K76,'Floor Area'!A:A,'Floor Area'!C:C)</f>
        <v>1069.1400000000001</v>
      </c>
      <c r="N76" s="105">
        <f>_xlfn.XLOOKUP(K76,Deprivation!A:A,Deprivation!D:D)</f>
        <v>39.903846153846203</v>
      </c>
      <c r="O76" s="101" t="s">
        <v>785</v>
      </c>
      <c r="P76" s="113" t="s">
        <v>737</v>
      </c>
      <c r="Q76" s="125" t="str">
        <f>_xlfn.XLOOKUP(K76,Academies!B:B,Academies!C:C,"No")</f>
        <v>No</v>
      </c>
      <c r="S76" s="119"/>
    </row>
    <row r="77" spans="1:19" x14ac:dyDescent="0.3">
      <c r="A77" s="20" t="s">
        <v>785</v>
      </c>
      <c r="B77" s="20" t="s">
        <v>202</v>
      </c>
      <c r="C77" s="119">
        <f>_xlfn.XLOOKUP(B77,'Pupil Numbers'!A:A,'Pupil Numbers'!D:D)</f>
        <v>58</v>
      </c>
      <c r="D77" s="119">
        <f>_xlfn.XLOOKUP(B77,'Floor Area'!A:A,'Floor Area'!D:D)</f>
        <v>55</v>
      </c>
      <c r="E77" s="119">
        <f>_xlfn.XLOOKUP(B77,Deprivation!A:A,Deprivation!E:E)</f>
        <v>79</v>
      </c>
      <c r="F77" s="79" t="str">
        <f t="shared" si="6"/>
        <v>pupil number58</v>
      </c>
      <c r="G77" s="119" t="str">
        <f t="shared" si="7"/>
        <v>CIP2239</v>
      </c>
      <c r="H77" s="20"/>
      <c r="I77" s="125"/>
      <c r="J77" s="20"/>
      <c r="K77" s="113" t="str">
        <f t="shared" si="5"/>
        <v>CIP2239</v>
      </c>
      <c r="L77" s="116">
        <f>_xlfn.XLOOKUP(K77,'Pupil Numbers'!A:A,'Pupil Numbers'!C:C)</f>
        <v>146</v>
      </c>
      <c r="M77" s="113">
        <f>_xlfn.XLOOKUP(K77,'Floor Area'!A:A,'Floor Area'!C:C)</f>
        <v>1046.02</v>
      </c>
      <c r="N77" s="105">
        <f>_xlfn.XLOOKUP(K77,Deprivation!A:A,Deprivation!D:D)</f>
        <v>62.328767123287697</v>
      </c>
      <c r="O77" s="101" t="s">
        <v>785</v>
      </c>
      <c r="P77" s="113" t="s">
        <v>619</v>
      </c>
      <c r="Q77" s="125" t="str">
        <f>_xlfn.XLOOKUP(K77,Academies!B:B,Academies!C:C,"No")</f>
        <v>No</v>
      </c>
      <c r="S77" s="119"/>
    </row>
    <row r="78" spans="1:19" x14ac:dyDescent="0.3">
      <c r="A78" s="20" t="s">
        <v>785</v>
      </c>
      <c r="B78" s="20" t="s">
        <v>292</v>
      </c>
      <c r="C78" s="119">
        <f>_xlfn.XLOOKUP(B78,'Pupil Numbers'!A:A,'Pupil Numbers'!D:D)</f>
        <v>57</v>
      </c>
      <c r="D78" s="119">
        <f>_xlfn.XLOOKUP(B78,'Floor Area'!A:A,'Floor Area'!D:D)</f>
        <v>60</v>
      </c>
      <c r="E78" s="119">
        <f>_xlfn.XLOOKUP(B78,Deprivation!A:A,Deprivation!E:E)</f>
        <v>62</v>
      </c>
      <c r="F78" s="79" t="str">
        <f t="shared" si="6"/>
        <v>pupil number57</v>
      </c>
      <c r="G78" s="119" t="str">
        <f t="shared" si="7"/>
        <v>CIP2361</v>
      </c>
      <c r="H78" s="20"/>
      <c r="I78" s="125"/>
      <c r="J78" s="20"/>
      <c r="K78" s="113" t="str">
        <f t="shared" si="5"/>
        <v>CIP2361</v>
      </c>
      <c r="L78" s="116">
        <f>_xlfn.XLOOKUP(K78,'Pupil Numbers'!A:A,'Pupil Numbers'!C:C)</f>
        <v>139</v>
      </c>
      <c r="M78" s="113">
        <f>_xlfn.XLOOKUP(K78,'Floor Area'!A:A,'Floor Area'!C:C)</f>
        <v>1139.03</v>
      </c>
      <c r="N78" s="105">
        <f>_xlfn.XLOOKUP(K78,Deprivation!A:A,Deprivation!D:D)</f>
        <v>33.093525179856101</v>
      </c>
      <c r="O78" s="101" t="s">
        <v>785</v>
      </c>
      <c r="P78" s="113" t="s">
        <v>665</v>
      </c>
      <c r="Q78" s="125" t="str">
        <f>_xlfn.XLOOKUP(K78,Academies!B:B,Academies!C:C,"No")</f>
        <v>No</v>
      </c>
      <c r="S78" s="119"/>
    </row>
    <row r="79" spans="1:19" x14ac:dyDescent="0.3">
      <c r="A79" s="20" t="s">
        <v>785</v>
      </c>
      <c r="B79" s="20" t="s">
        <v>217</v>
      </c>
      <c r="C79" s="119">
        <f>_xlfn.XLOOKUP(B79,'Pupil Numbers'!A:A,'Pupil Numbers'!D:D)</f>
        <v>60</v>
      </c>
      <c r="D79" s="119">
        <f>_xlfn.XLOOKUP(B79,'Floor Area'!A:A,'Floor Area'!D:D)</f>
        <v>54</v>
      </c>
      <c r="E79" s="119">
        <f>_xlfn.XLOOKUP(B79,Deprivation!A:A,Deprivation!E:E)</f>
        <v>54</v>
      </c>
      <c r="F79" s="79" t="str">
        <f t="shared" si="6"/>
        <v>pupil number60</v>
      </c>
      <c r="G79" s="119" t="str">
        <f t="shared" si="7"/>
        <v>CIP2257</v>
      </c>
      <c r="H79" s="20"/>
      <c r="I79" s="125"/>
      <c r="J79" s="20"/>
      <c r="K79" s="113" t="str">
        <f t="shared" si="5"/>
        <v>CIP2257</v>
      </c>
      <c r="L79" s="116">
        <f>_xlfn.XLOOKUP(K79,'Pupil Numbers'!A:A,'Pupil Numbers'!C:C)</f>
        <v>178</v>
      </c>
      <c r="M79" s="113">
        <f>_xlfn.XLOOKUP(K79,'Floor Area'!A:A,'Floor Area'!C:C)</f>
        <v>909.88</v>
      </c>
      <c r="N79" s="105">
        <f>_xlfn.XLOOKUP(K79,Deprivation!A:A,Deprivation!D:D)</f>
        <v>23.033707865168502</v>
      </c>
      <c r="O79" s="101" t="s">
        <v>785</v>
      </c>
      <c r="P79" s="113" t="s">
        <v>627</v>
      </c>
      <c r="Q79" s="125" t="str">
        <f>_xlfn.XLOOKUP(K79,Academies!B:B,Academies!C:C,"No")</f>
        <v>No</v>
      </c>
      <c r="S79" s="119"/>
    </row>
    <row r="80" spans="1:19" x14ac:dyDescent="0.3">
      <c r="A80" s="20" t="s">
        <v>785</v>
      </c>
      <c r="B80" s="20" t="s">
        <v>221</v>
      </c>
      <c r="C80" s="119">
        <f>_xlfn.XLOOKUP(B80,'Pupil Numbers'!A:A,'Pupil Numbers'!D:D)</f>
        <v>51</v>
      </c>
      <c r="D80" s="119">
        <f>_xlfn.XLOOKUP(B80,'Floor Area'!A:A,'Floor Area'!D:D)</f>
        <v>52</v>
      </c>
      <c r="E80" s="119">
        <f>_xlfn.XLOOKUP(B80,Deprivation!A:A,Deprivation!E:E)</f>
        <v>68</v>
      </c>
      <c r="F80" s="79" t="str">
        <f t="shared" si="6"/>
        <v>pupil number51</v>
      </c>
      <c r="G80" s="119" t="str">
        <f t="shared" si="7"/>
        <v>CIP2260</v>
      </c>
      <c r="H80" s="20"/>
      <c r="I80" s="125"/>
      <c r="J80" s="20"/>
      <c r="K80" s="113" t="str">
        <f t="shared" si="5"/>
        <v>CIP2260</v>
      </c>
      <c r="L80" s="116">
        <f>_xlfn.XLOOKUP(K80,'Pupil Numbers'!A:A,'Pupil Numbers'!C:C)</f>
        <v>48</v>
      </c>
      <c r="M80" s="113">
        <f>_xlfn.XLOOKUP(K80,'Floor Area'!A:A,'Floor Area'!C:C)</f>
        <v>564.04</v>
      </c>
      <c r="N80" s="105">
        <f>_xlfn.XLOOKUP(K80,Deprivation!A:A,Deprivation!D:D)</f>
        <v>37.5</v>
      </c>
      <c r="O80" s="101" t="s">
        <v>785</v>
      </c>
      <c r="P80" s="113" t="s">
        <v>629</v>
      </c>
      <c r="Q80" s="125" t="str">
        <f>_xlfn.XLOOKUP(K80,Academies!B:B,Academies!C:C,"No")</f>
        <v>No</v>
      </c>
      <c r="S80" s="119"/>
    </row>
    <row r="81" spans="1:19" x14ac:dyDescent="0.3">
      <c r="A81" s="20" t="s">
        <v>785</v>
      </c>
      <c r="B81" s="20" t="s">
        <v>235</v>
      </c>
      <c r="C81" s="119">
        <f>_xlfn.XLOOKUP(B81,'Pupil Numbers'!A:A,'Pupil Numbers'!D:D)</f>
        <v>54</v>
      </c>
      <c r="D81" s="119">
        <f>_xlfn.XLOOKUP(B81,'Floor Area'!A:A,'Floor Area'!D:D)</f>
        <v>59</v>
      </c>
      <c r="E81" s="119">
        <f>_xlfn.XLOOKUP(B81,Deprivation!A:A,Deprivation!E:E)</f>
        <v>58</v>
      </c>
      <c r="F81" s="79" t="str">
        <f t="shared" si="6"/>
        <v>pupil number54</v>
      </c>
      <c r="G81" s="119" t="str">
        <f t="shared" si="7"/>
        <v>CIP2275</v>
      </c>
      <c r="H81" s="20"/>
      <c r="I81" s="125"/>
      <c r="J81" s="20"/>
      <c r="K81" s="113" t="str">
        <f t="shared" si="5"/>
        <v>CIP2275</v>
      </c>
      <c r="L81" s="116">
        <f>_xlfn.XLOOKUP(K81,'Pupil Numbers'!A:A,'Pupil Numbers'!C:C)</f>
        <v>98</v>
      </c>
      <c r="M81" s="113">
        <f>_xlfn.XLOOKUP(K81,'Floor Area'!A:A,'Floor Area'!C:C)</f>
        <v>1101.23</v>
      </c>
      <c r="N81" s="105">
        <f>_xlfn.XLOOKUP(K81,Deprivation!A:A,Deprivation!D:D)</f>
        <v>27.5510204081633</v>
      </c>
      <c r="O81" s="101" t="s">
        <v>785</v>
      </c>
      <c r="P81" s="113" t="s">
        <v>636</v>
      </c>
      <c r="Q81" s="125" t="str">
        <f>_xlfn.XLOOKUP(K81,Academies!B:B,Academies!C:C,"No")</f>
        <v>No</v>
      </c>
      <c r="S81" s="119"/>
    </row>
    <row r="82" spans="1:19" x14ac:dyDescent="0.3">
      <c r="A82" s="20" t="s">
        <v>785</v>
      </c>
      <c r="B82" s="20" t="s">
        <v>20</v>
      </c>
      <c r="C82" s="119">
        <f>_xlfn.XLOOKUP(B82,'Pupil Numbers'!A:A,'Pupil Numbers'!D:D)</f>
        <v>66</v>
      </c>
      <c r="D82" s="119">
        <f>_xlfn.XLOOKUP(B82,'Floor Area'!A:A,'Floor Area'!D:D)</f>
        <v>71</v>
      </c>
      <c r="E82" s="119">
        <f>_xlfn.XLOOKUP(B82,Deprivation!A:A,Deprivation!E:E)</f>
        <v>73</v>
      </c>
      <c r="F82" s="79" t="str">
        <f t="shared" si="6"/>
        <v>pupil number66</v>
      </c>
      <c r="G82" s="119" t="str">
        <f t="shared" si="7"/>
        <v>CIP2003</v>
      </c>
      <c r="H82" s="20"/>
      <c r="I82" s="125"/>
      <c r="J82" s="20"/>
      <c r="K82" s="113" t="str">
        <f t="shared" si="5"/>
        <v>CIP2003</v>
      </c>
      <c r="L82" s="116">
        <f>_xlfn.XLOOKUP(K82,'Pupil Numbers'!A:A,'Pupil Numbers'!C:C)</f>
        <v>222</v>
      </c>
      <c r="M82" s="113">
        <f>_xlfn.XLOOKUP(K82,'Floor Area'!A:A,'Floor Area'!C:C)</f>
        <v>1383.33</v>
      </c>
      <c r="N82" s="105">
        <f>_xlfn.XLOOKUP(K82,Deprivation!A:A,Deprivation!D:D)</f>
        <v>41.891891891891902</v>
      </c>
      <c r="O82" s="101" t="s">
        <v>785</v>
      </c>
      <c r="P82" s="113" t="s">
        <v>521</v>
      </c>
      <c r="Q82" s="125" t="str">
        <f>_xlfn.XLOOKUP(K82,Academies!B:B,Academies!C:C,"No")</f>
        <v>No</v>
      </c>
      <c r="S82" s="119"/>
    </row>
    <row r="83" spans="1:19" x14ac:dyDescent="0.3">
      <c r="A83" s="21" t="s">
        <v>785</v>
      </c>
      <c r="B83" s="21"/>
      <c r="C83" s="119"/>
      <c r="D83" s="119"/>
      <c r="E83" s="119"/>
      <c r="F83" s="79" t="str">
        <f t="shared" si="6"/>
        <v>pupil number</v>
      </c>
      <c r="G83" s="119">
        <f t="shared" si="7"/>
        <v>0</v>
      </c>
      <c r="H83" s="20"/>
      <c r="I83" s="125"/>
      <c r="J83" s="20"/>
      <c r="K83" s="101"/>
      <c r="L83" s="116"/>
      <c r="M83" s="113"/>
      <c r="N83" s="105"/>
      <c r="O83" s="101"/>
      <c r="P83" s="101"/>
      <c r="S83" s="119"/>
    </row>
    <row r="84" spans="1:19" x14ac:dyDescent="0.3">
      <c r="A84" s="21"/>
      <c r="B84" s="21"/>
      <c r="C84" s="119"/>
      <c r="D84" s="119"/>
      <c r="E84" s="119"/>
      <c r="F84" s="79" t="str">
        <f t="shared" si="6"/>
        <v>pupil number</v>
      </c>
      <c r="G84" s="119">
        <f t="shared" si="7"/>
        <v>0</v>
      </c>
      <c r="H84" s="20"/>
      <c r="I84" s="125"/>
      <c r="J84" s="20"/>
      <c r="K84" s="101"/>
      <c r="L84" s="116"/>
      <c r="M84" s="113"/>
      <c r="N84" s="105"/>
      <c r="O84" s="101"/>
      <c r="P84" s="101"/>
      <c r="S84" s="119"/>
    </row>
    <row r="85" spans="1:19" x14ac:dyDescent="0.3">
      <c r="A85" s="21"/>
      <c r="B85" s="21"/>
      <c r="C85" s="119"/>
      <c r="D85" s="119"/>
      <c r="E85" s="119"/>
      <c r="F85" s="79" t="str">
        <f t="shared" si="6"/>
        <v>pupil number</v>
      </c>
      <c r="G85" s="119">
        <f t="shared" si="7"/>
        <v>0</v>
      </c>
      <c r="H85" s="20"/>
      <c r="I85" s="125"/>
      <c r="J85" s="20"/>
      <c r="K85" s="101"/>
      <c r="L85" s="116"/>
      <c r="M85" s="113"/>
      <c r="N85" s="105"/>
      <c r="O85" s="101"/>
      <c r="P85" s="101"/>
      <c r="S85" s="119"/>
    </row>
    <row r="86" spans="1:19" x14ac:dyDescent="0.3">
      <c r="A86" s="21"/>
      <c r="B86" s="21"/>
      <c r="C86" s="119"/>
      <c r="D86" s="119"/>
      <c r="E86" s="119"/>
      <c r="F86" s="79" t="str">
        <f t="shared" si="6"/>
        <v>pupil number</v>
      </c>
      <c r="G86" s="119">
        <f t="shared" si="7"/>
        <v>0</v>
      </c>
      <c r="H86" s="20"/>
      <c r="I86" s="125"/>
      <c r="J86" s="20"/>
      <c r="K86" s="101"/>
      <c r="L86" s="116"/>
      <c r="M86" s="113"/>
      <c r="N86" s="105"/>
      <c r="O86" s="101"/>
      <c r="P86" s="101"/>
      <c r="S86" s="119"/>
    </row>
    <row r="87" spans="1:19" x14ac:dyDescent="0.3">
      <c r="A87" s="21"/>
      <c r="B87" s="21"/>
      <c r="C87" s="119"/>
      <c r="D87" s="119"/>
      <c r="E87" s="119"/>
      <c r="F87" s="79" t="str">
        <f t="shared" si="6"/>
        <v>pupil number</v>
      </c>
      <c r="G87" s="119">
        <f t="shared" si="7"/>
        <v>0</v>
      </c>
      <c r="H87" s="20"/>
      <c r="I87" s="125"/>
      <c r="J87" s="20"/>
      <c r="K87" s="101"/>
      <c r="L87" s="116"/>
      <c r="M87" s="113"/>
      <c r="N87" s="105"/>
      <c r="O87" s="101"/>
      <c r="P87" s="101"/>
      <c r="S87" s="119"/>
    </row>
    <row r="88" spans="1:19" x14ac:dyDescent="0.3">
      <c r="A88" s="21" t="s">
        <v>776</v>
      </c>
      <c r="B88" s="21" t="s">
        <v>256</v>
      </c>
      <c r="C88" s="119">
        <f>_xlfn.XLOOKUP(B88,'Pupil Numbers'!A:A,'Pupil Numbers'!D:D)</f>
        <v>210</v>
      </c>
      <c r="D88" s="119">
        <f>_xlfn.XLOOKUP(B88,'Floor Area'!A:A,'Floor Area'!D:D)</f>
        <v>222</v>
      </c>
      <c r="E88" s="119">
        <f>_xlfn.XLOOKUP(B88,Deprivation!A:A,Deprivation!E:E)</f>
        <v>189</v>
      </c>
      <c r="F88" s="79" t="str">
        <f t="shared" si="6"/>
        <v>pupil number210</v>
      </c>
      <c r="G88" s="119" t="str">
        <f t="shared" si="7"/>
        <v>CIP2296</v>
      </c>
      <c r="H88" s="20"/>
      <c r="I88" s="125"/>
      <c r="J88" s="20"/>
      <c r="K88" s="101" t="str">
        <f t="shared" ref="K88:K117" si="8">G88</f>
        <v>CIP2296</v>
      </c>
      <c r="L88" s="116">
        <f>_xlfn.XLOOKUP(K88,'Pupil Numbers'!A:A,'Pupil Numbers'!C:C)</f>
        <v>238.93</v>
      </c>
      <c r="M88" s="113">
        <f>_xlfn.XLOOKUP(K88,'Floor Area'!A:A,'Floor Area'!C:C)</f>
        <v>1542.97</v>
      </c>
      <c r="N88" s="105">
        <f>_xlfn.XLOOKUP(K88,Deprivation!A:A,Deprivation!D:D)</f>
        <v>26.415094339622602</v>
      </c>
      <c r="O88" s="101" t="s">
        <v>776</v>
      </c>
      <c r="P88" s="101" t="s">
        <v>645</v>
      </c>
      <c r="Q88" s="125" t="str">
        <f>_xlfn.XLOOKUP(K88,Academies!B:B,Academies!C:C,"No")</f>
        <v>No</v>
      </c>
      <c r="S88" s="119"/>
    </row>
    <row r="89" spans="1:19" x14ac:dyDescent="0.3">
      <c r="A89" s="21" t="s">
        <v>776</v>
      </c>
      <c r="B89" s="21" t="s">
        <v>313</v>
      </c>
      <c r="C89" s="119">
        <f>_xlfn.XLOOKUP(B89,'Pupil Numbers'!A:A,'Pupil Numbers'!D:D)</f>
        <v>139</v>
      </c>
      <c r="D89" s="119">
        <f>_xlfn.XLOOKUP(B89,'Floor Area'!A:A,'Floor Area'!D:D)</f>
        <v>115</v>
      </c>
      <c r="E89" s="119">
        <f>_xlfn.XLOOKUP(B89,Deprivation!A:A,Deprivation!E:E)</f>
        <v>90</v>
      </c>
      <c r="F89" s="79" t="str">
        <f t="shared" si="6"/>
        <v>pupil number139</v>
      </c>
      <c r="G89" s="119" t="str">
        <f t="shared" si="7"/>
        <v>CIP2623</v>
      </c>
      <c r="H89" s="20"/>
      <c r="I89" s="125"/>
      <c r="J89" s="20"/>
      <c r="K89" s="113" t="str">
        <f t="shared" si="8"/>
        <v>CIP2623</v>
      </c>
      <c r="L89" s="116">
        <f>_xlfn.XLOOKUP(K89,'Pupil Numbers'!A:A,'Pupil Numbers'!C:C)</f>
        <v>86</v>
      </c>
      <c r="M89" s="113">
        <f>_xlfn.XLOOKUP(K89,'Floor Area'!A:A,'Floor Area'!C:C)</f>
        <v>368.66</v>
      </c>
      <c r="N89" s="105">
        <f>_xlfn.XLOOKUP(K89,Deprivation!A:A,Deprivation!D:D)</f>
        <v>5.81395348837209</v>
      </c>
      <c r="O89" s="101" t="s">
        <v>776</v>
      </c>
      <c r="P89" s="101" t="s">
        <v>678</v>
      </c>
      <c r="Q89" s="125" t="str">
        <f>_xlfn.XLOOKUP(K89,Academies!B:B,Academies!C:C,"No")</f>
        <v>No</v>
      </c>
      <c r="S89" s="119"/>
    </row>
    <row r="90" spans="1:19" x14ac:dyDescent="0.3">
      <c r="A90" s="21" t="s">
        <v>776</v>
      </c>
      <c r="B90" s="21" t="s">
        <v>182</v>
      </c>
      <c r="C90" s="119">
        <f>_xlfn.XLOOKUP(B90,'Pupil Numbers'!A:A,'Pupil Numbers'!D:D)</f>
        <v>208</v>
      </c>
      <c r="D90" s="119">
        <f>_xlfn.XLOOKUP(B90,'Floor Area'!A:A,'Floor Area'!D:D)</f>
        <v>217</v>
      </c>
      <c r="E90" s="119">
        <f>_xlfn.XLOOKUP(B90,Deprivation!A:A,Deprivation!E:E)</f>
        <v>233</v>
      </c>
      <c r="F90" s="79" t="str">
        <f t="shared" si="6"/>
        <v>pupil number208</v>
      </c>
      <c r="G90" s="119" t="str">
        <f t="shared" si="7"/>
        <v>CIP2196</v>
      </c>
      <c r="H90" s="20"/>
      <c r="I90" s="125"/>
      <c r="J90" s="20"/>
      <c r="K90" s="113" t="str">
        <f t="shared" si="8"/>
        <v>CIP2196</v>
      </c>
      <c r="L90" s="116">
        <f>_xlfn.XLOOKUP(K90,'Pupil Numbers'!A:A,'Pupil Numbers'!C:C)</f>
        <v>234.01894736842104</v>
      </c>
      <c r="M90" s="113">
        <f>_xlfn.XLOOKUP(K90,'Floor Area'!A:A,'Floor Area'!C:C)</f>
        <v>1511.23</v>
      </c>
      <c r="N90" s="105">
        <f>_xlfn.XLOOKUP(K90,Deprivation!A:A,Deprivation!D:D)</f>
        <v>45.714285714285701</v>
      </c>
      <c r="O90" s="101" t="s">
        <v>776</v>
      </c>
      <c r="P90" s="101" t="s">
        <v>608</v>
      </c>
      <c r="Q90" s="125" t="str">
        <f>_xlfn.XLOOKUP(K90,Academies!B:B,Academies!C:C,"No")</f>
        <v>No</v>
      </c>
      <c r="S90" s="119"/>
    </row>
    <row r="91" spans="1:19" x14ac:dyDescent="0.3">
      <c r="A91" s="21" t="s">
        <v>776</v>
      </c>
      <c r="B91" s="21" t="s">
        <v>210</v>
      </c>
      <c r="C91" s="119">
        <f>_xlfn.XLOOKUP(B91,'Pupil Numbers'!A:A,'Pupil Numbers'!D:D)</f>
        <v>151</v>
      </c>
      <c r="D91" s="119">
        <f>_xlfn.XLOOKUP(B91,'Floor Area'!A:A,'Floor Area'!D:D)</f>
        <v>175</v>
      </c>
      <c r="E91" s="119">
        <f>_xlfn.XLOOKUP(B91,Deprivation!A:A,Deprivation!E:E)</f>
        <v>224</v>
      </c>
      <c r="F91" s="79" t="str">
        <f t="shared" si="6"/>
        <v>pupil number151</v>
      </c>
      <c r="G91" s="119" t="str">
        <f t="shared" si="7"/>
        <v>CIP2245</v>
      </c>
      <c r="H91" s="20"/>
      <c r="I91" s="125"/>
      <c r="J91" s="20"/>
      <c r="K91" s="113" t="str">
        <f t="shared" si="8"/>
        <v>CIP2245</v>
      </c>
      <c r="L91" s="116">
        <f>_xlfn.XLOOKUP(K91,'Pupil Numbers'!A:A,'Pupil Numbers'!C:C)</f>
        <v>104.88947368421053</v>
      </c>
      <c r="M91" s="113">
        <f>_xlfn.XLOOKUP(K91,'Floor Area'!A:A,'Floor Area'!C:C)</f>
        <v>886.31000000000006</v>
      </c>
      <c r="N91" s="105">
        <f>_xlfn.XLOOKUP(K91,Deprivation!A:A,Deprivation!D:D)</f>
        <v>37.5</v>
      </c>
      <c r="O91" s="101" t="s">
        <v>776</v>
      </c>
      <c r="P91" s="101" t="s">
        <v>623</v>
      </c>
      <c r="Q91" s="125" t="str">
        <f>_xlfn.XLOOKUP(K91,Academies!B:B,Academies!C:C,"No")</f>
        <v>No</v>
      </c>
      <c r="S91" s="119"/>
    </row>
    <row r="92" spans="1:19" x14ac:dyDescent="0.3">
      <c r="A92" s="21" t="s">
        <v>776</v>
      </c>
      <c r="B92" s="21" t="s">
        <v>32</v>
      </c>
      <c r="C92" s="119">
        <f>_xlfn.XLOOKUP(B92,'Pupil Numbers'!A:A,'Pupil Numbers'!D:D)</f>
        <v>211</v>
      </c>
      <c r="D92" s="119">
        <f>_xlfn.XLOOKUP(B92,'Floor Area'!A:A,'Floor Area'!D:D)</f>
        <v>188</v>
      </c>
      <c r="E92" s="119">
        <f>_xlfn.XLOOKUP(B92,Deprivation!A:A,Deprivation!E:E)</f>
        <v>158</v>
      </c>
      <c r="F92" s="79" t="str">
        <f t="shared" si="6"/>
        <v>pupil number211</v>
      </c>
      <c r="G92" s="119" t="str">
        <f t="shared" si="7"/>
        <v>CIP2017</v>
      </c>
      <c r="H92" s="20"/>
      <c r="I92" s="125"/>
      <c r="J92" s="20"/>
      <c r="K92" s="113" t="str">
        <f t="shared" si="8"/>
        <v>CIP2017</v>
      </c>
      <c r="L92" s="116">
        <f>_xlfn.XLOOKUP(K92,'Pupil Numbers'!A:A,'Pupil Numbers'!C:C)</f>
        <v>239.16030526315791</v>
      </c>
      <c r="M92" s="113">
        <f>_xlfn.XLOOKUP(K92,'Floor Area'!A:A,'Floor Area'!C:C)</f>
        <v>1144.19</v>
      </c>
      <c r="N92" s="105">
        <f>_xlfn.XLOOKUP(K92,Deprivation!A:A,Deprivation!D:D)</f>
        <v>17.592592592592602</v>
      </c>
      <c r="O92" s="101" t="s">
        <v>776</v>
      </c>
      <c r="P92" s="101" t="s">
        <v>528</v>
      </c>
      <c r="Q92" s="125" t="str">
        <f>_xlfn.XLOOKUP(K92,Academies!B:B,Academies!C:C,"No")</f>
        <v>No</v>
      </c>
      <c r="S92" s="119"/>
    </row>
    <row r="93" spans="1:19" x14ac:dyDescent="0.3">
      <c r="A93" s="21" t="s">
        <v>776</v>
      </c>
      <c r="B93" s="21" t="s">
        <v>34</v>
      </c>
      <c r="C93" s="119">
        <f>_xlfn.XLOOKUP(B93,'Pupil Numbers'!A:A,'Pupil Numbers'!D:D)</f>
        <v>187</v>
      </c>
      <c r="D93" s="119">
        <f>_xlfn.XLOOKUP(B93,'Floor Area'!A:A,'Floor Area'!D:D)</f>
        <v>171</v>
      </c>
      <c r="E93" s="119">
        <f>_xlfn.XLOOKUP(B93,Deprivation!A:A,Deprivation!E:E)</f>
        <v>107</v>
      </c>
      <c r="F93" s="79" t="str">
        <f t="shared" si="6"/>
        <v>pupil number187</v>
      </c>
      <c r="G93" s="119" t="str">
        <f t="shared" si="7"/>
        <v>CIP2018</v>
      </c>
      <c r="H93" s="20"/>
      <c r="I93" s="125"/>
      <c r="J93" s="20"/>
      <c r="K93" s="113" t="str">
        <f t="shared" si="8"/>
        <v>CIP2018</v>
      </c>
      <c r="L93" s="116">
        <f>_xlfn.XLOOKUP(K93,'Pupil Numbers'!A:A,'Pupil Numbers'!C:C)</f>
        <v>194</v>
      </c>
      <c r="M93" s="113">
        <f>_xlfn.XLOOKUP(K93,'Floor Area'!A:A,'Floor Area'!C:C)</f>
        <v>833.61</v>
      </c>
      <c r="N93" s="105">
        <f>_xlfn.XLOOKUP(K93,Deprivation!A:A,Deprivation!D:D)</f>
        <v>9.2783505154639201</v>
      </c>
      <c r="O93" s="101" t="s">
        <v>776</v>
      </c>
      <c r="P93" s="101" t="s">
        <v>529</v>
      </c>
      <c r="Q93" s="125" t="str">
        <f>_xlfn.XLOOKUP(K93,Academies!B:B,Academies!C:C,"No")</f>
        <v>No</v>
      </c>
      <c r="S93" s="119"/>
    </row>
    <row r="94" spans="1:19" x14ac:dyDescent="0.3">
      <c r="A94" s="21" t="s">
        <v>776</v>
      </c>
      <c r="B94" s="21" t="s">
        <v>38</v>
      </c>
      <c r="C94" s="119">
        <f>_xlfn.XLOOKUP(B94,'Pupil Numbers'!A:A,'Pupil Numbers'!D:D)</f>
        <v>124</v>
      </c>
      <c r="D94" s="119">
        <f>_xlfn.XLOOKUP(B94,'Floor Area'!A:A,'Floor Area'!D:D)</f>
        <v>139</v>
      </c>
      <c r="E94" s="119">
        <f>_xlfn.XLOOKUP(B94,Deprivation!A:A,Deprivation!E:E)</f>
        <v>119</v>
      </c>
      <c r="F94" s="79" t="str">
        <f t="shared" si="6"/>
        <v>pupil number124</v>
      </c>
      <c r="G94" s="119" t="str">
        <f t="shared" si="7"/>
        <v>CIP2021</v>
      </c>
      <c r="H94" s="20"/>
      <c r="I94" s="125"/>
      <c r="J94" s="20"/>
      <c r="K94" s="113" t="str">
        <f t="shared" si="8"/>
        <v>CIP2021</v>
      </c>
      <c r="L94" s="116">
        <f>_xlfn.XLOOKUP(K94,'Pupil Numbers'!A:A,'Pupil Numbers'!C:C)</f>
        <v>66</v>
      </c>
      <c r="M94" s="113">
        <f>_xlfn.XLOOKUP(K94,'Floor Area'!A:A,'Floor Area'!C:C)</f>
        <v>476.46000000000004</v>
      </c>
      <c r="N94" s="105">
        <f>_xlfn.XLOOKUP(K94,Deprivation!A:A,Deprivation!D:D)</f>
        <v>10.6060606060606</v>
      </c>
      <c r="O94" s="101" t="s">
        <v>776</v>
      </c>
      <c r="P94" s="101" t="s">
        <v>531</v>
      </c>
      <c r="Q94" s="125" t="str">
        <f>_xlfn.XLOOKUP(K94,Academies!B:B,Academies!C:C,"No")</f>
        <v>No</v>
      </c>
      <c r="S94" s="119"/>
    </row>
    <row r="95" spans="1:19" x14ac:dyDescent="0.3">
      <c r="A95" s="21" t="s">
        <v>776</v>
      </c>
      <c r="B95" s="21" t="s">
        <v>40</v>
      </c>
      <c r="C95" s="119">
        <f>_xlfn.XLOOKUP(B95,'Pupil Numbers'!A:A,'Pupil Numbers'!D:D)</f>
        <v>188</v>
      </c>
      <c r="D95" s="119">
        <f>_xlfn.XLOOKUP(B95,'Floor Area'!A:A,'Floor Area'!D:D)</f>
        <v>172</v>
      </c>
      <c r="E95" s="119">
        <f>_xlfn.XLOOKUP(B95,Deprivation!A:A,Deprivation!E:E)</f>
        <v>166</v>
      </c>
      <c r="F95" s="79" t="str">
        <f t="shared" si="6"/>
        <v>pupil number188</v>
      </c>
      <c r="G95" s="119" t="str">
        <f t="shared" si="7"/>
        <v>CIP2022</v>
      </c>
      <c r="H95" s="20"/>
      <c r="I95" s="125"/>
      <c r="J95" s="20"/>
      <c r="K95" s="113" t="str">
        <f t="shared" si="8"/>
        <v>CIP2022</v>
      </c>
      <c r="L95" s="116">
        <f>_xlfn.XLOOKUP(K95,'Pupil Numbers'!A:A,'Pupil Numbers'!C:C)</f>
        <v>199</v>
      </c>
      <c r="M95" s="113">
        <f>_xlfn.XLOOKUP(K95,'Floor Area'!A:A,'Floor Area'!C:C)</f>
        <v>833.94</v>
      </c>
      <c r="N95" s="105">
        <f>_xlfn.XLOOKUP(K95,Deprivation!A:A,Deprivation!D:D)</f>
        <v>20.100502512562802</v>
      </c>
      <c r="O95" s="101" t="s">
        <v>776</v>
      </c>
      <c r="P95" s="101" t="s">
        <v>532</v>
      </c>
      <c r="Q95" s="125" t="str">
        <f>_xlfn.XLOOKUP(K95,Academies!B:B,Academies!C:C,"No")</f>
        <v>No</v>
      </c>
      <c r="S95" s="119"/>
    </row>
    <row r="96" spans="1:19" x14ac:dyDescent="0.3">
      <c r="A96" s="21" t="s">
        <v>776</v>
      </c>
      <c r="B96" s="21" t="s">
        <v>323</v>
      </c>
      <c r="C96" s="119">
        <f>_xlfn.XLOOKUP(B96,'Pupil Numbers'!A:A,'Pupil Numbers'!D:D)</f>
        <v>140</v>
      </c>
      <c r="D96" s="119">
        <f>_xlfn.XLOOKUP(B96,'Floor Area'!A:A,'Floor Area'!D:D)</f>
        <v>110</v>
      </c>
      <c r="E96" s="119">
        <f>_xlfn.XLOOKUP(B96,Deprivation!A:A,Deprivation!E:E)</f>
        <v>117</v>
      </c>
      <c r="F96" s="79" t="str">
        <f t="shared" si="6"/>
        <v>pupil number140</v>
      </c>
      <c r="G96" s="119" t="str">
        <f t="shared" si="7"/>
        <v>CIP3007</v>
      </c>
      <c r="H96" s="20"/>
      <c r="I96" s="125"/>
      <c r="J96" s="20"/>
      <c r="K96" s="113" t="str">
        <f t="shared" si="8"/>
        <v>CIP3007</v>
      </c>
      <c r="L96" s="116">
        <f>_xlfn.XLOOKUP(K96,'Pupil Numbers'!A:A,'Pupil Numbers'!C:C)</f>
        <v>86</v>
      </c>
      <c r="M96" s="113">
        <f>_xlfn.XLOOKUP(K96,'Floor Area'!A:A,'Floor Area'!C:C)</f>
        <v>336.54</v>
      </c>
      <c r="N96" s="105">
        <f>_xlfn.XLOOKUP(K96,Deprivation!A:A,Deprivation!D:D)</f>
        <v>10.4651162790698</v>
      </c>
      <c r="O96" s="101" t="s">
        <v>776</v>
      </c>
      <c r="P96" s="101" t="s">
        <v>684</v>
      </c>
      <c r="Q96" s="125" t="str">
        <f>_xlfn.XLOOKUP(K96,Academies!B:B,Academies!C:C,"No")</f>
        <v>No</v>
      </c>
      <c r="S96" s="119"/>
    </row>
    <row r="97" spans="1:19" x14ac:dyDescent="0.3">
      <c r="A97" s="21" t="s">
        <v>776</v>
      </c>
      <c r="B97" s="21" t="s">
        <v>325</v>
      </c>
      <c r="C97" s="119">
        <f>_xlfn.XLOOKUP(B97,'Pupil Numbers'!A:A,'Pupil Numbers'!D:D)</f>
        <v>167</v>
      </c>
      <c r="D97" s="119">
        <f>_xlfn.XLOOKUP(B97,'Floor Area'!A:A,'Floor Area'!D:D)</f>
        <v>152</v>
      </c>
      <c r="E97" s="119">
        <f>_xlfn.XLOOKUP(B97,Deprivation!A:A,Deprivation!E:E)</f>
        <v>108</v>
      </c>
      <c r="F97" s="79" t="str">
        <f t="shared" si="6"/>
        <v>pupil number167</v>
      </c>
      <c r="G97" s="119" t="str">
        <f t="shared" si="7"/>
        <v>CIP3009</v>
      </c>
      <c r="H97" s="20"/>
      <c r="I97" s="125"/>
      <c r="J97" s="20"/>
      <c r="K97" s="113" t="str">
        <f t="shared" si="8"/>
        <v>CIP3009</v>
      </c>
      <c r="L97" s="116">
        <f>_xlfn.XLOOKUP(K97,'Pupil Numbers'!A:A,'Pupil Numbers'!C:C)</f>
        <v>136</v>
      </c>
      <c r="M97" s="113">
        <f>_xlfn.XLOOKUP(K97,'Floor Area'!A:A,'Floor Area'!C:C)</f>
        <v>587.87</v>
      </c>
      <c r="N97" s="105">
        <f>_xlfn.XLOOKUP(K97,Deprivation!A:A,Deprivation!D:D)</f>
        <v>9.5588235294117592</v>
      </c>
      <c r="O97" s="101" t="s">
        <v>776</v>
      </c>
      <c r="P97" s="101" t="s">
        <v>685</v>
      </c>
      <c r="Q97" s="125" t="str">
        <f>_xlfn.XLOOKUP(K97,Academies!B:B,Academies!C:C,"No")</f>
        <v>No</v>
      </c>
      <c r="S97" s="119"/>
    </row>
    <row r="98" spans="1:19" x14ac:dyDescent="0.3">
      <c r="A98" s="21" t="s">
        <v>776</v>
      </c>
      <c r="B98" s="21" t="s">
        <v>484</v>
      </c>
      <c r="C98" s="119">
        <f>_xlfn.XLOOKUP(B98,'Pupil Numbers'!A:A,'Pupil Numbers'!D:D)</f>
        <v>236</v>
      </c>
      <c r="D98" s="119">
        <f>_xlfn.XLOOKUP(B98,'Floor Area'!A:A,'Floor Area'!D:D)</f>
        <v>234</v>
      </c>
      <c r="E98" s="119">
        <f>_xlfn.XLOOKUP(B98,Deprivation!A:A,Deprivation!E:E)</f>
        <v>187</v>
      </c>
      <c r="F98" s="79" t="str">
        <f t="shared" si="6"/>
        <v>pupil number236</v>
      </c>
      <c r="G98" s="119" t="str">
        <f t="shared" si="7"/>
        <v>CIP5200</v>
      </c>
      <c r="H98" s="20"/>
      <c r="I98" s="125"/>
      <c r="J98" s="20"/>
      <c r="K98" s="113" t="str">
        <f t="shared" si="8"/>
        <v>CIP5200</v>
      </c>
      <c r="L98" s="116">
        <f>_xlfn.XLOOKUP(K98,'Pupil Numbers'!A:A,'Pupil Numbers'!C:C)</f>
        <v>407</v>
      </c>
      <c r="M98" s="113">
        <f>_xlfn.XLOOKUP(K98,'Floor Area'!A:A,'Floor Area'!C:C)</f>
        <v>1955.3</v>
      </c>
      <c r="N98" s="105">
        <f>_xlfn.XLOOKUP(K98,Deprivation!A:A,Deprivation!D:D)</f>
        <v>25.061425061425101</v>
      </c>
      <c r="O98" s="101" t="s">
        <v>776</v>
      </c>
      <c r="P98" s="101" t="s">
        <v>764</v>
      </c>
      <c r="Q98" s="125" t="str">
        <f>_xlfn.XLOOKUP(K98,Academies!B:B,Academies!C:C,"No")</f>
        <v>No</v>
      </c>
      <c r="S98" s="119"/>
    </row>
    <row r="99" spans="1:19" x14ac:dyDescent="0.3">
      <c r="A99" s="21" t="s">
        <v>776</v>
      </c>
      <c r="B99" s="21" t="s">
        <v>311</v>
      </c>
      <c r="C99" s="119">
        <f>_xlfn.XLOOKUP(B99,'Pupil Numbers'!A:A,'Pupil Numbers'!D:D)</f>
        <v>213</v>
      </c>
      <c r="D99" s="119">
        <f>_xlfn.XLOOKUP(B99,'Floor Area'!A:A,'Floor Area'!D:D)</f>
        <v>225</v>
      </c>
      <c r="E99" s="119">
        <f>_xlfn.XLOOKUP(B99,Deprivation!A:A,Deprivation!E:E)</f>
        <v>153</v>
      </c>
      <c r="F99" s="79" t="str">
        <f t="shared" si="6"/>
        <v>pupil number213</v>
      </c>
      <c r="G99" s="119" t="str">
        <f t="shared" si="7"/>
        <v>CIP2622</v>
      </c>
      <c r="H99" s="20"/>
      <c r="I99" s="125"/>
      <c r="J99" s="20"/>
      <c r="K99" s="113" t="str">
        <f t="shared" si="8"/>
        <v>CIP2622</v>
      </c>
      <c r="L99" s="116">
        <f>_xlfn.XLOOKUP(K99,'Pupil Numbers'!A:A,'Pupil Numbers'!C:C)</f>
        <v>242.70631578947368</v>
      </c>
      <c r="M99" s="113">
        <f>_xlfn.XLOOKUP(K99,'Floor Area'!A:A,'Floor Area'!C:C)</f>
        <v>1623.89</v>
      </c>
      <c r="N99" s="105">
        <f>_xlfn.XLOOKUP(K99,Deprivation!A:A,Deprivation!D:D)</f>
        <v>17.105263157894701</v>
      </c>
      <c r="O99" s="101" t="s">
        <v>776</v>
      </c>
      <c r="P99" s="101" t="s">
        <v>677</v>
      </c>
      <c r="Q99" s="125" t="str">
        <f>_xlfn.XLOOKUP(K99,Academies!B:B,Academies!C:C,"No")</f>
        <v>No</v>
      </c>
      <c r="S99" s="119"/>
    </row>
    <row r="100" spans="1:19" x14ac:dyDescent="0.3">
      <c r="A100" s="21" t="s">
        <v>776</v>
      </c>
      <c r="B100" s="21" t="s">
        <v>361</v>
      </c>
      <c r="C100" s="119">
        <f>_xlfn.XLOOKUP(B100,'Pupil Numbers'!A:A,'Pupil Numbers'!D:D)</f>
        <v>89</v>
      </c>
      <c r="D100" s="119">
        <f>_xlfn.XLOOKUP(B100,'Floor Area'!A:A,'Floor Area'!D:D)</f>
        <v>96</v>
      </c>
      <c r="E100" s="119">
        <f>_xlfn.XLOOKUP(B100,Deprivation!A:A,Deprivation!E:E)</f>
        <v>200</v>
      </c>
      <c r="F100" s="79" t="str">
        <f t="shared" si="6"/>
        <v>pupil number89</v>
      </c>
      <c r="G100" s="119" t="str">
        <f t="shared" si="7"/>
        <v>CIP3040</v>
      </c>
      <c r="H100" s="20"/>
      <c r="I100" s="125"/>
      <c r="J100" s="20"/>
      <c r="K100" s="113" t="str">
        <f t="shared" si="8"/>
        <v>CIP3040</v>
      </c>
      <c r="L100" s="116">
        <f>_xlfn.XLOOKUP(K100,'Pupil Numbers'!A:A,'Pupil Numbers'!C:C)</f>
        <v>14</v>
      </c>
      <c r="M100" s="113">
        <f>_xlfn.XLOOKUP(K100,'Floor Area'!A:A,'Floor Area'!C:C)</f>
        <v>243</v>
      </c>
      <c r="N100" s="105">
        <f>_xlfn.XLOOKUP(K100,Deprivation!A:A,Deprivation!D:D)</f>
        <v>28.571428571428598</v>
      </c>
      <c r="O100" s="101" t="s">
        <v>776</v>
      </c>
      <c r="P100" s="101" t="s">
        <v>704</v>
      </c>
      <c r="Q100" s="125" t="str">
        <f>_xlfn.XLOOKUP(K100,Academies!B:B,Academies!C:C,"No")</f>
        <v>No</v>
      </c>
      <c r="S100" s="119"/>
    </row>
    <row r="101" spans="1:19" x14ac:dyDescent="0.3">
      <c r="A101" s="21" t="s">
        <v>776</v>
      </c>
      <c r="B101" s="21" t="s">
        <v>42</v>
      </c>
      <c r="C101" s="119">
        <f>_xlfn.XLOOKUP(B101,'Pupil Numbers'!A:A,'Pupil Numbers'!D:D)</f>
        <v>156</v>
      </c>
      <c r="D101" s="119">
        <f>_xlfn.XLOOKUP(B101,'Floor Area'!A:A,'Floor Area'!D:D)</f>
        <v>182</v>
      </c>
      <c r="E101" s="119">
        <f>_xlfn.XLOOKUP(B101,Deprivation!A:A,Deprivation!E:E)</f>
        <v>219</v>
      </c>
      <c r="F101" s="79" t="str">
        <f t="shared" si="6"/>
        <v>pupil number156</v>
      </c>
      <c r="G101" s="119" t="str">
        <f t="shared" si="7"/>
        <v>CIP2041</v>
      </c>
      <c r="H101" s="20"/>
      <c r="I101" s="125"/>
      <c r="J101" s="20"/>
      <c r="K101" s="113" t="str">
        <f t="shared" si="8"/>
        <v>CIP2041</v>
      </c>
      <c r="L101" s="116">
        <f>_xlfn.XLOOKUP(K101,'Pupil Numbers'!A:A,'Pupil Numbers'!C:C)</f>
        <v>113.78947368421052</v>
      </c>
      <c r="M101" s="113">
        <f>_xlfn.XLOOKUP(K101,'Floor Area'!A:A,'Floor Area'!C:C)</f>
        <v>1060.6400000000001</v>
      </c>
      <c r="N101" s="105">
        <f>_xlfn.XLOOKUP(K101,Deprivation!A:A,Deprivation!D:D)</f>
        <v>36.448598130841098</v>
      </c>
      <c r="O101" s="101" t="s">
        <v>776</v>
      </c>
      <c r="P101" s="101" t="s">
        <v>533</v>
      </c>
      <c r="Q101" s="125" t="str">
        <f>_xlfn.XLOOKUP(K101,Academies!B:B,Academies!C:C,"No")</f>
        <v>No</v>
      </c>
      <c r="S101" s="119"/>
    </row>
    <row r="102" spans="1:19" x14ac:dyDescent="0.3">
      <c r="A102" s="21" t="s">
        <v>776</v>
      </c>
      <c r="B102" s="21" t="s">
        <v>462</v>
      </c>
      <c r="C102" s="119">
        <f>_xlfn.XLOOKUP(B102,'Pupil Numbers'!A:A,'Pupil Numbers'!D:D)</f>
        <v>103</v>
      </c>
      <c r="D102" s="119">
        <f>_xlfn.XLOOKUP(B102,'Floor Area'!A:A,'Floor Area'!D:D)</f>
        <v>122</v>
      </c>
      <c r="E102" s="119">
        <f>_xlfn.XLOOKUP(B102,Deprivation!A:A,Deprivation!E:E)</f>
        <v>122</v>
      </c>
      <c r="F102" s="79" t="str">
        <f t="shared" si="6"/>
        <v>pupil number103</v>
      </c>
      <c r="G102" s="119" t="str">
        <f t="shared" si="7"/>
        <v>CIP3326</v>
      </c>
      <c r="H102" s="20"/>
      <c r="I102" s="125"/>
      <c r="J102" s="20"/>
      <c r="K102" s="113" t="str">
        <f t="shared" si="8"/>
        <v>CIP3326</v>
      </c>
      <c r="L102" s="116">
        <f>_xlfn.XLOOKUP(K102,'Pupil Numbers'!A:A,'Pupil Numbers'!C:C)</f>
        <v>44</v>
      </c>
      <c r="M102" s="113">
        <f>_xlfn.XLOOKUP(K102,'Floor Area'!A:A,'Floor Area'!C:C)</f>
        <v>391.33</v>
      </c>
      <c r="N102" s="105">
        <f>_xlfn.XLOOKUP(K102,Deprivation!A:A,Deprivation!D:D)</f>
        <v>11.363636363636399</v>
      </c>
      <c r="O102" s="101" t="s">
        <v>776</v>
      </c>
      <c r="P102" s="101" t="s">
        <v>753</v>
      </c>
      <c r="Q102" s="125" t="str">
        <f>_xlfn.XLOOKUP(K102,Academies!B:B,Academies!C:C,"No")</f>
        <v>No</v>
      </c>
      <c r="S102" s="119"/>
    </row>
    <row r="103" spans="1:19" s="20" customFormat="1" x14ac:dyDescent="0.3">
      <c r="A103" s="21" t="s">
        <v>776</v>
      </c>
      <c r="B103" s="21" t="s">
        <v>36</v>
      </c>
      <c r="C103" s="119">
        <f>_xlfn.XLOOKUP(B103,'Pupil Numbers'!A:A,'Pupil Numbers'!D:D)</f>
        <v>173</v>
      </c>
      <c r="D103" s="119">
        <f>_xlfn.XLOOKUP(B103,'Floor Area'!A:A,'Floor Area'!D:D)</f>
        <v>210</v>
      </c>
      <c r="E103" s="119">
        <f>_xlfn.XLOOKUP(B103,Deprivation!A:A,Deprivation!E:E)</f>
        <v>232</v>
      </c>
      <c r="F103" s="79" t="str">
        <f t="shared" si="6"/>
        <v>pupil number173</v>
      </c>
      <c r="G103" s="119" t="str">
        <f t="shared" si="7"/>
        <v>CIP2019</v>
      </c>
      <c r="H103" s="21"/>
      <c r="I103" s="125"/>
      <c r="J103" s="21"/>
      <c r="K103" s="113" t="str">
        <f t="shared" si="8"/>
        <v>CIP2019</v>
      </c>
      <c r="L103" s="116">
        <f>_xlfn.XLOOKUP(K103,'Pupil Numbers'!A:A,'Pupil Numbers'!C:C)</f>
        <v>146.8842105263158</v>
      </c>
      <c r="M103" s="113">
        <f>_xlfn.XLOOKUP(K103,'Floor Area'!A:A,'Floor Area'!C:C)</f>
        <v>1433.67</v>
      </c>
      <c r="N103" s="105">
        <f>_xlfn.XLOOKUP(K103,Deprivation!A:A,Deprivation!D:D)</f>
        <v>45.522388059701498</v>
      </c>
      <c r="O103" s="101" t="s">
        <v>776</v>
      </c>
      <c r="P103" s="101" t="s">
        <v>530</v>
      </c>
      <c r="Q103" s="125" t="str">
        <f>_xlfn.XLOOKUP(K103,Academies!B:B,Academies!C:C,"No")</f>
        <v>No</v>
      </c>
      <c r="S103" s="119"/>
    </row>
    <row r="104" spans="1:19" s="20" customFormat="1" x14ac:dyDescent="0.3">
      <c r="A104" s="21" t="s">
        <v>776</v>
      </c>
      <c r="B104" s="21" t="s">
        <v>26</v>
      </c>
      <c r="C104" s="119">
        <f>_xlfn.XLOOKUP(B104,'Pupil Numbers'!A:A,'Pupil Numbers'!D:D)</f>
        <v>219</v>
      </c>
      <c r="D104" s="119">
        <f>_xlfn.XLOOKUP(B104,'Floor Area'!A:A,'Floor Area'!D:D)</f>
        <v>235</v>
      </c>
      <c r="E104" s="119">
        <f>_xlfn.XLOOKUP(B104,Deprivation!A:A,Deprivation!E:E)</f>
        <v>227</v>
      </c>
      <c r="F104" s="79" t="str">
        <f t="shared" si="6"/>
        <v>pupil number219</v>
      </c>
      <c r="G104" s="119" t="str">
        <f t="shared" si="7"/>
        <v>CIP2011</v>
      </c>
      <c r="H104" s="21"/>
      <c r="I104" s="125"/>
      <c r="J104" s="21"/>
      <c r="K104" s="113" t="str">
        <f t="shared" si="8"/>
        <v>CIP2011</v>
      </c>
      <c r="L104" s="116">
        <f>_xlfn.XLOOKUP(K104,'Pupil Numbers'!A:A,'Pupil Numbers'!C:C)</f>
        <v>306.86447368421051</v>
      </c>
      <c r="M104" s="113">
        <f>_xlfn.XLOOKUP(K104,'Floor Area'!A:A,'Floor Area'!C:C)</f>
        <v>2074.44</v>
      </c>
      <c r="N104" s="105">
        <f>_xlfn.XLOOKUP(K104,Deprivation!A:A,Deprivation!D:D)</f>
        <v>41.296928327644999</v>
      </c>
      <c r="O104" s="101" t="s">
        <v>776</v>
      </c>
      <c r="P104" s="101" t="s">
        <v>525</v>
      </c>
      <c r="Q104" s="125" t="str">
        <f>_xlfn.XLOOKUP(K104,Academies!B:B,Academies!C:C,"No")</f>
        <v>No</v>
      </c>
      <c r="S104" s="119"/>
    </row>
    <row r="105" spans="1:19" s="20" customFormat="1" x14ac:dyDescent="0.3">
      <c r="A105" s="21" t="s">
        <v>776</v>
      </c>
      <c r="B105" s="21" t="s">
        <v>59</v>
      </c>
      <c r="C105" s="119">
        <f>_xlfn.XLOOKUP(B105,'Pupil Numbers'!A:A,'Pupil Numbers'!D:D)</f>
        <v>107</v>
      </c>
      <c r="D105" s="119">
        <f>_xlfn.XLOOKUP(B105,'Floor Area'!A:A,'Floor Area'!D:D)</f>
        <v>102</v>
      </c>
      <c r="E105" s="119">
        <f>_xlfn.XLOOKUP(B105,Deprivation!A:A,Deprivation!E:E)</f>
        <v>173</v>
      </c>
      <c r="F105" s="79" t="str">
        <f t="shared" si="6"/>
        <v>pupil number107</v>
      </c>
      <c r="G105" s="119" t="str">
        <f t="shared" si="7"/>
        <v>CIP2052</v>
      </c>
      <c r="H105" s="21"/>
      <c r="I105" s="125"/>
      <c r="J105" s="21"/>
      <c r="K105" s="113" t="str">
        <f t="shared" si="8"/>
        <v>CIP2052</v>
      </c>
      <c r="L105" s="116">
        <f>_xlfn.XLOOKUP(K105,'Pupil Numbers'!A:A,'Pupil Numbers'!C:C)</f>
        <v>50</v>
      </c>
      <c r="M105" s="113">
        <f>_xlfn.XLOOKUP(K105,'Floor Area'!A:A,'Floor Area'!C:C)</f>
        <v>271.70999999999998</v>
      </c>
      <c r="N105" s="105">
        <f>_xlfn.XLOOKUP(K105,Deprivation!A:A,Deprivation!D:D)</f>
        <v>22</v>
      </c>
      <c r="O105" s="101" t="s">
        <v>776</v>
      </c>
      <c r="P105" s="101" t="s">
        <v>542</v>
      </c>
      <c r="Q105" s="125" t="str">
        <f>_xlfn.XLOOKUP(K105,Academies!B:B,Academies!C:C,"No")</f>
        <v>No</v>
      </c>
      <c r="S105" s="119"/>
    </row>
    <row r="106" spans="1:19" s="20" customFormat="1" x14ac:dyDescent="0.3">
      <c r="A106" s="21" t="s">
        <v>776</v>
      </c>
      <c r="B106" s="21" t="s">
        <v>331</v>
      </c>
      <c r="C106" s="119">
        <f>_xlfn.XLOOKUP(B106,'Pupil Numbers'!A:A,'Pupil Numbers'!D:D)</f>
        <v>158</v>
      </c>
      <c r="D106" s="119">
        <f>_xlfn.XLOOKUP(B106,'Floor Area'!A:A,'Floor Area'!D:D)</f>
        <v>126</v>
      </c>
      <c r="E106" s="119">
        <f>_xlfn.XLOOKUP(B106,Deprivation!A:A,Deprivation!E:E)</f>
        <v>118</v>
      </c>
      <c r="F106" s="79" t="str">
        <f t="shared" si="6"/>
        <v>pupil number158</v>
      </c>
      <c r="G106" s="119" t="str">
        <f t="shared" si="7"/>
        <v>CIP3018</v>
      </c>
      <c r="H106" s="21"/>
      <c r="I106" s="125"/>
      <c r="J106" s="21"/>
      <c r="K106" s="113" t="str">
        <f t="shared" si="8"/>
        <v>CIP3018</v>
      </c>
      <c r="L106" s="116">
        <f>_xlfn.XLOOKUP(K106,'Pupil Numbers'!A:A,'Pupil Numbers'!C:C)</f>
        <v>114</v>
      </c>
      <c r="M106" s="113">
        <f>_xlfn.XLOOKUP(K106,'Floor Area'!A:A,'Floor Area'!C:C)</f>
        <v>403.83</v>
      </c>
      <c r="N106" s="105">
        <f>_xlfn.XLOOKUP(K106,Deprivation!A:A,Deprivation!D:D)</f>
        <v>10.526315789473701</v>
      </c>
      <c r="O106" s="101" t="s">
        <v>776</v>
      </c>
      <c r="P106" s="101" t="s">
        <v>689</v>
      </c>
      <c r="Q106" s="125" t="str">
        <f>_xlfn.XLOOKUP(K106,Academies!B:B,Academies!C:C,"No")</f>
        <v>No</v>
      </c>
      <c r="S106" s="119"/>
    </row>
    <row r="107" spans="1:19" s="20" customFormat="1" x14ac:dyDescent="0.3">
      <c r="A107" s="21" t="s">
        <v>776</v>
      </c>
      <c r="B107" s="21" t="s">
        <v>50</v>
      </c>
      <c r="C107" s="119">
        <f>_xlfn.XLOOKUP(B107,'Pupil Numbers'!A:A,'Pupil Numbers'!D:D)</f>
        <v>163</v>
      </c>
      <c r="D107" s="119">
        <f>_xlfn.XLOOKUP(B107,'Floor Area'!A:A,'Floor Area'!D:D)</f>
        <v>231</v>
      </c>
      <c r="E107" s="119">
        <f>_xlfn.XLOOKUP(B107,Deprivation!A:A,Deprivation!E:E)</f>
        <v>225</v>
      </c>
      <c r="F107" s="79" t="str">
        <f t="shared" si="6"/>
        <v>pupil number163</v>
      </c>
      <c r="G107" s="119" t="str">
        <f t="shared" si="7"/>
        <v>CIP2046</v>
      </c>
      <c r="H107" s="21"/>
      <c r="I107" s="125"/>
      <c r="J107" s="21"/>
      <c r="K107" s="113" t="str">
        <f t="shared" si="8"/>
        <v>CIP2046</v>
      </c>
      <c r="L107" s="116">
        <f>_xlfn.XLOOKUP(K107,'Pupil Numbers'!A:A,'Pupil Numbers'!C:C)</f>
        <v>129.20526315789473</v>
      </c>
      <c r="M107" s="113">
        <f>_xlfn.XLOOKUP(K107,'Floor Area'!A:A,'Floor Area'!C:C)</f>
        <v>1067.8699999999999</v>
      </c>
      <c r="N107" s="105">
        <f>_xlfn.XLOOKUP(K107,Deprivation!A:A,Deprivation!D:D)</f>
        <v>39.024390243902403</v>
      </c>
      <c r="O107" s="101" t="s">
        <v>776</v>
      </c>
      <c r="P107" s="101" t="s">
        <v>537</v>
      </c>
      <c r="Q107" s="125" t="str">
        <f>_xlfn.XLOOKUP(K107,Academies!B:B,Academies!C:C,"No")</f>
        <v>No</v>
      </c>
      <c r="S107" s="119"/>
    </row>
    <row r="108" spans="1:19" s="20" customFormat="1" x14ac:dyDescent="0.3">
      <c r="A108" s="21" t="s">
        <v>776</v>
      </c>
      <c r="B108" s="21" t="s">
        <v>192</v>
      </c>
      <c r="C108" s="119">
        <f>_xlfn.XLOOKUP(B108,'Pupil Numbers'!A:A,'Pupil Numbers'!D:D)</f>
        <v>176</v>
      </c>
      <c r="D108" s="119">
        <f>_xlfn.XLOOKUP(B108,'Floor Area'!A:A,'Floor Area'!D:D)</f>
        <v>203</v>
      </c>
      <c r="E108" s="119">
        <f>_xlfn.XLOOKUP(B108,Deprivation!A:A,Deprivation!E:E)</f>
        <v>240</v>
      </c>
      <c r="F108" s="79" t="str">
        <f t="shared" si="6"/>
        <v>pupil number176</v>
      </c>
      <c r="G108" s="119" t="str">
        <f t="shared" si="7"/>
        <v>CIP2219</v>
      </c>
      <c r="H108" s="21"/>
      <c r="I108" s="125"/>
      <c r="J108" s="21"/>
      <c r="K108" s="113" t="str">
        <f t="shared" si="8"/>
        <v>CIP2219</v>
      </c>
      <c r="L108" s="116">
        <f>_xlfn.XLOOKUP(K108,'Pupil Numbers'!A:A,'Pupil Numbers'!C:C)</f>
        <v>159</v>
      </c>
      <c r="M108" s="113">
        <f>_xlfn.XLOOKUP(K108,'Floor Area'!A:A,'Floor Area'!C:C)</f>
        <v>1264.97</v>
      </c>
      <c r="N108" s="105">
        <f>_xlfn.XLOOKUP(K108,Deprivation!A:A,Deprivation!D:D)</f>
        <v>58.490566037735803</v>
      </c>
      <c r="O108" s="101" t="s">
        <v>776</v>
      </c>
      <c r="P108" s="101" t="s">
        <v>614</v>
      </c>
      <c r="Q108" s="125" t="str">
        <f>_xlfn.XLOOKUP(K108,Academies!B:B,Academies!C:C,"No")</f>
        <v>No</v>
      </c>
      <c r="S108" s="119"/>
    </row>
    <row r="109" spans="1:19" s="20" customFormat="1" x14ac:dyDescent="0.3">
      <c r="A109" s="21" t="s">
        <v>776</v>
      </c>
      <c r="B109" s="21" t="s">
        <v>65</v>
      </c>
      <c r="C109" s="119">
        <f>_xlfn.XLOOKUP(B109,'Pupil Numbers'!A:A,'Pupil Numbers'!D:D)</f>
        <v>229</v>
      </c>
      <c r="D109" s="119">
        <f>_xlfn.XLOOKUP(B109,'Floor Area'!A:A,'Floor Area'!D:D)</f>
        <v>216</v>
      </c>
      <c r="E109" s="119">
        <f>_xlfn.XLOOKUP(B109,Deprivation!A:A,Deprivation!E:E)</f>
        <v>127</v>
      </c>
      <c r="F109" s="79" t="str">
        <f t="shared" si="6"/>
        <v>pupil number229</v>
      </c>
      <c r="G109" s="119" t="str">
        <f t="shared" si="7"/>
        <v>CIP2058</v>
      </c>
      <c r="H109" s="21"/>
      <c r="I109" s="125"/>
      <c r="J109" s="21"/>
      <c r="K109" s="113" t="str">
        <f t="shared" si="8"/>
        <v>CIP2058</v>
      </c>
      <c r="L109" s="116">
        <f>_xlfn.XLOOKUP(K109,'Pupil Numbers'!A:A,'Pupil Numbers'!C:C)</f>
        <v>352</v>
      </c>
      <c r="M109" s="113">
        <f>_xlfn.XLOOKUP(K109,'Floor Area'!A:A,'Floor Area'!C:C)</f>
        <v>1507.49</v>
      </c>
      <c r="N109" s="105">
        <f>_xlfn.XLOOKUP(K109,Deprivation!A:A,Deprivation!D:D)</f>
        <v>12.5</v>
      </c>
      <c r="O109" s="101" t="s">
        <v>776</v>
      </c>
      <c r="P109" s="101" t="s">
        <v>545</v>
      </c>
      <c r="Q109" s="125" t="str">
        <f>_xlfn.XLOOKUP(K109,Academies!B:B,Academies!C:C,"No")</f>
        <v>No</v>
      </c>
      <c r="S109" s="119"/>
    </row>
    <row r="110" spans="1:19" s="20" customFormat="1" x14ac:dyDescent="0.3">
      <c r="A110" s="21" t="s">
        <v>776</v>
      </c>
      <c r="B110" s="21" t="s">
        <v>75</v>
      </c>
      <c r="C110" s="119">
        <f>_xlfn.XLOOKUP(B110,'Pupil Numbers'!A:A,'Pupil Numbers'!D:D)</f>
        <v>152</v>
      </c>
      <c r="D110" s="119">
        <f>_xlfn.XLOOKUP(B110,'Floor Area'!A:A,'Floor Area'!D:D)</f>
        <v>147</v>
      </c>
      <c r="E110" s="119">
        <f>_xlfn.XLOOKUP(B110,Deprivation!A:A,Deprivation!E:E)</f>
        <v>192</v>
      </c>
      <c r="F110" s="79" t="str">
        <f t="shared" si="6"/>
        <v>pupil number152</v>
      </c>
      <c r="G110" s="119" t="str">
        <f t="shared" si="7"/>
        <v>CIP2072</v>
      </c>
      <c r="H110" s="21"/>
      <c r="I110" s="125"/>
      <c r="J110" s="21"/>
      <c r="K110" s="113" t="str">
        <f t="shared" si="8"/>
        <v>CIP2072</v>
      </c>
      <c r="L110" s="116">
        <f>_xlfn.XLOOKUP(K110,'Pupil Numbers'!A:A,'Pupil Numbers'!C:C)</f>
        <v>108</v>
      </c>
      <c r="M110" s="113">
        <f>_xlfn.XLOOKUP(K110,'Floor Area'!A:A,'Floor Area'!C:C)</f>
        <v>547.82000000000005</v>
      </c>
      <c r="N110" s="105">
        <f>_xlfn.XLOOKUP(K110,Deprivation!A:A,Deprivation!D:D)</f>
        <v>26.851851851851897</v>
      </c>
      <c r="O110" s="101" t="s">
        <v>776</v>
      </c>
      <c r="P110" s="101" t="s">
        <v>550</v>
      </c>
      <c r="Q110" s="125" t="str">
        <f>_xlfn.XLOOKUP(K110,Academies!B:B,Academies!C:C,"No")</f>
        <v>No</v>
      </c>
      <c r="S110" s="119"/>
    </row>
    <row r="111" spans="1:19" s="20" customFormat="1" x14ac:dyDescent="0.3">
      <c r="A111" s="21" t="s">
        <v>776</v>
      </c>
      <c r="B111" s="21" t="s">
        <v>438</v>
      </c>
      <c r="C111" s="119">
        <f>_xlfn.XLOOKUP(B111,'Pupil Numbers'!A:A,'Pupil Numbers'!D:D)</f>
        <v>178</v>
      </c>
      <c r="D111" s="119">
        <f>_xlfn.XLOOKUP(B111,'Floor Area'!A:A,'Floor Area'!D:D)</f>
        <v>195</v>
      </c>
      <c r="E111" s="119">
        <f>_xlfn.XLOOKUP(B111,Deprivation!A:A,Deprivation!E:E)</f>
        <v>221</v>
      </c>
      <c r="F111" s="79" t="str">
        <f t="shared" si="6"/>
        <v>pupil number178</v>
      </c>
      <c r="G111" s="119" t="str">
        <f t="shared" si="7"/>
        <v>CIP3162</v>
      </c>
      <c r="H111" s="21"/>
      <c r="I111" s="125"/>
      <c r="J111" s="21"/>
      <c r="K111" s="113" t="str">
        <f t="shared" si="8"/>
        <v>CIP3162</v>
      </c>
      <c r="L111" s="116">
        <f>_xlfn.XLOOKUP(K111,'Pupil Numbers'!A:A,'Pupil Numbers'!C:C)</f>
        <v>168.58842105263159</v>
      </c>
      <c r="M111" s="113">
        <f>_xlfn.XLOOKUP(K111,'Floor Area'!A:A,'Floor Area'!C:C)</f>
        <v>1193.96</v>
      </c>
      <c r="N111" s="105">
        <f>_xlfn.XLOOKUP(K111,Deprivation!A:A,Deprivation!D:D)</f>
        <v>36.774193548387103</v>
      </c>
      <c r="O111" s="101" t="s">
        <v>776</v>
      </c>
      <c r="P111" s="101" t="s">
        <v>741</v>
      </c>
      <c r="Q111" s="125" t="str">
        <f>_xlfn.XLOOKUP(K111,Academies!B:B,Academies!C:C,"No")</f>
        <v>No</v>
      </c>
      <c r="S111" s="119"/>
    </row>
    <row r="112" spans="1:19" x14ac:dyDescent="0.3">
      <c r="A112" s="21" t="s">
        <v>776</v>
      </c>
      <c r="B112" s="21" t="s">
        <v>444</v>
      </c>
      <c r="C112" s="119">
        <f>_xlfn.XLOOKUP(B112,'Pupil Numbers'!A:A,'Pupil Numbers'!D:D)</f>
        <v>98</v>
      </c>
      <c r="D112" s="119">
        <f>_xlfn.XLOOKUP(B112,'Floor Area'!A:A,'Floor Area'!D:D)</f>
        <v>92</v>
      </c>
      <c r="E112" s="119">
        <f>_xlfn.XLOOKUP(B112,Deprivation!A:A,Deprivation!E:E)</f>
        <v>146</v>
      </c>
      <c r="F112" s="79" t="str">
        <f t="shared" ref="F112:F172" si="9">"pupil number"&amp;C112</f>
        <v>pupil number98</v>
      </c>
      <c r="G112" s="119" t="str">
        <f t="shared" ref="G112:G172" si="10">B112</f>
        <v>CIP3306</v>
      </c>
      <c r="H112" s="21"/>
      <c r="I112" s="125"/>
      <c r="J112" s="21"/>
      <c r="K112" s="113" t="str">
        <f t="shared" si="8"/>
        <v>CIP3306</v>
      </c>
      <c r="L112" s="116">
        <f>_xlfn.XLOOKUP(K112,'Pupil Numbers'!A:A,'Pupil Numbers'!C:C)</f>
        <v>38</v>
      </c>
      <c r="M112" s="113">
        <f>_xlfn.XLOOKUP(K112,'Floor Area'!A:A,'Floor Area'!C:C)</f>
        <v>230.37</v>
      </c>
      <c r="N112" s="105">
        <f>_xlfn.XLOOKUP(K112,Deprivation!A:A,Deprivation!D:D)</f>
        <v>15.789473684210501</v>
      </c>
      <c r="O112" s="101" t="s">
        <v>776</v>
      </c>
      <c r="P112" s="101" t="s">
        <v>744</v>
      </c>
      <c r="Q112" s="125" t="str">
        <f>_xlfn.XLOOKUP(K112,Academies!B:B,Academies!C:C,"No")</f>
        <v>No</v>
      </c>
      <c r="S112" s="119"/>
    </row>
    <row r="113" spans="1:19" x14ac:dyDescent="0.3">
      <c r="A113" s="21" t="s">
        <v>776</v>
      </c>
      <c r="B113" s="21" t="s">
        <v>335</v>
      </c>
      <c r="C113" s="119">
        <f>_xlfn.XLOOKUP(B113,'Pupil Numbers'!A:A,'Pupil Numbers'!D:D)</f>
        <v>92</v>
      </c>
      <c r="D113" s="119">
        <f>_xlfn.XLOOKUP(B113,'Floor Area'!A:A,'Floor Area'!D:D)</f>
        <v>136</v>
      </c>
      <c r="E113" s="119">
        <f>_xlfn.XLOOKUP(B113,Deprivation!A:A,Deprivation!E:E)</f>
        <v>199</v>
      </c>
      <c r="F113" s="79" t="str">
        <f t="shared" si="9"/>
        <v>pupil number92</v>
      </c>
      <c r="G113" s="119" t="str">
        <f t="shared" si="10"/>
        <v>CIP3022</v>
      </c>
      <c r="H113" s="21"/>
      <c r="I113" s="125"/>
      <c r="J113" s="21"/>
      <c r="K113" s="113" t="str">
        <f t="shared" si="8"/>
        <v>CIP3022</v>
      </c>
      <c r="L113" s="116">
        <f>_xlfn.XLOOKUP(K113,'Pupil Numbers'!A:A,'Pupil Numbers'!C:C)</f>
        <v>21.909473684210525</v>
      </c>
      <c r="M113" s="113">
        <f>_xlfn.XLOOKUP(K113,'Floor Area'!A:A,'Floor Area'!C:C)</f>
        <v>454.39</v>
      </c>
      <c r="N113" s="105">
        <f>_xlfn.XLOOKUP(K113,Deprivation!A:A,Deprivation!D:D)</f>
        <v>28.571428571428598</v>
      </c>
      <c r="O113" s="101" t="s">
        <v>776</v>
      </c>
      <c r="P113" s="101" t="s">
        <v>691</v>
      </c>
      <c r="Q113" s="125" t="str">
        <f>_xlfn.XLOOKUP(K113,Academies!B:B,Academies!C:C,"No")</f>
        <v>No</v>
      </c>
      <c r="S113" s="119"/>
    </row>
    <row r="114" spans="1:19" x14ac:dyDescent="0.3">
      <c r="A114" s="21" t="s">
        <v>776</v>
      </c>
      <c r="B114" s="21" t="s">
        <v>30</v>
      </c>
      <c r="C114" s="119">
        <f>_xlfn.XLOOKUP(B114,'Pupil Numbers'!A:A,'Pupil Numbers'!D:D)</f>
        <v>241</v>
      </c>
      <c r="D114" s="119">
        <f>_xlfn.XLOOKUP(B114,'Floor Area'!A:A,'Floor Area'!D:D)</f>
        <v>240</v>
      </c>
      <c r="E114" s="119">
        <f>_xlfn.XLOOKUP(B114,Deprivation!A:A,Deprivation!E:E)</f>
        <v>184</v>
      </c>
      <c r="F114" s="79" t="str">
        <f t="shared" si="9"/>
        <v>pupil number241</v>
      </c>
      <c r="G114" s="119" t="str">
        <f t="shared" si="10"/>
        <v>CIP2013</v>
      </c>
      <c r="H114" s="21"/>
      <c r="I114" s="125"/>
      <c r="J114" s="21"/>
      <c r="K114" s="113" t="str">
        <f t="shared" si="8"/>
        <v>CIP2013</v>
      </c>
      <c r="L114" s="116">
        <f>_xlfn.XLOOKUP(K114,'Pupil Numbers'!A:A,'Pupil Numbers'!C:C)</f>
        <v>484.48315789473685</v>
      </c>
      <c r="M114" s="113">
        <f>_xlfn.XLOOKUP(K114,'Floor Area'!A:A,'Floor Area'!C:C)</f>
        <v>2796.9900000000002</v>
      </c>
      <c r="N114" s="105">
        <f>_xlfn.XLOOKUP(K114,Deprivation!A:A,Deprivation!D:D)</f>
        <v>24.4444444444444</v>
      </c>
      <c r="O114" s="101" t="s">
        <v>776</v>
      </c>
      <c r="P114" s="101" t="s">
        <v>527</v>
      </c>
      <c r="Q114" s="125" t="str">
        <f>_xlfn.XLOOKUP(K114,Academies!B:B,Academies!C:C,"No")</f>
        <v>No</v>
      </c>
      <c r="S114" s="119"/>
    </row>
    <row r="115" spans="1:19" x14ac:dyDescent="0.3">
      <c r="A115" s="21" t="s">
        <v>776</v>
      </c>
      <c r="B115" s="21" t="s">
        <v>440</v>
      </c>
      <c r="C115" s="119">
        <f>_xlfn.XLOOKUP(B115,'Pupil Numbers'!A:A,'Pupil Numbers'!D:D)</f>
        <v>153</v>
      </c>
      <c r="D115" s="119">
        <f>_xlfn.XLOOKUP(B115,'Floor Area'!A:A,'Floor Area'!D:D)</f>
        <v>162</v>
      </c>
      <c r="E115" s="119">
        <f>_xlfn.XLOOKUP(B115,Deprivation!A:A,Deprivation!E:E)</f>
        <v>151</v>
      </c>
      <c r="F115" s="79" t="str">
        <f t="shared" si="9"/>
        <v>pupil number153</v>
      </c>
      <c r="G115" s="119" t="str">
        <f t="shared" si="10"/>
        <v>CIP3163</v>
      </c>
      <c r="H115" s="21"/>
      <c r="I115" s="125"/>
      <c r="J115" s="21"/>
      <c r="K115" s="113" t="str">
        <f t="shared" si="8"/>
        <v>CIP3163</v>
      </c>
      <c r="L115" s="116">
        <f>_xlfn.XLOOKUP(K115,'Pupil Numbers'!A:A,'Pupil Numbers'!C:C)</f>
        <v>109</v>
      </c>
      <c r="M115" s="113">
        <f>_xlfn.XLOOKUP(K115,'Floor Area'!A:A,'Floor Area'!C:C)</f>
        <v>665.69</v>
      </c>
      <c r="N115" s="105">
        <f>_xlfn.XLOOKUP(K115,Deprivation!A:A,Deprivation!D:D)</f>
        <v>16.5137614678899</v>
      </c>
      <c r="O115" s="101" t="s">
        <v>776</v>
      </c>
      <c r="P115" s="101" t="s">
        <v>742</v>
      </c>
      <c r="Q115" s="125" t="str">
        <f>_xlfn.XLOOKUP(K115,Academies!B:B,Academies!C:C,"No")</f>
        <v>No</v>
      </c>
      <c r="S115" s="119"/>
    </row>
    <row r="116" spans="1:19" x14ac:dyDescent="0.3">
      <c r="A116" s="21" t="s">
        <v>776</v>
      </c>
      <c r="B116" s="21" t="s">
        <v>494</v>
      </c>
      <c r="C116" s="119">
        <f>_xlfn.XLOOKUP(B116,'Pupil Numbers'!A:A,'Pupil Numbers'!D:D)</f>
        <v>214</v>
      </c>
      <c r="D116" s="119">
        <f>_xlfn.XLOOKUP(B116,'Floor Area'!A:A,'Floor Area'!D:D)</f>
        <v>193</v>
      </c>
      <c r="E116" s="119">
        <f>_xlfn.XLOOKUP(B116,Deprivation!A:A,Deprivation!E:E)</f>
        <v>148</v>
      </c>
      <c r="F116" s="79" t="str">
        <f t="shared" si="9"/>
        <v>pupil number214</v>
      </c>
      <c r="G116" s="119" t="str">
        <f t="shared" si="10"/>
        <v>CIP5211</v>
      </c>
      <c r="H116" s="21"/>
      <c r="I116" s="125"/>
      <c r="J116" s="21"/>
      <c r="K116" s="113" t="str">
        <f t="shared" si="8"/>
        <v>CIP5211</v>
      </c>
      <c r="L116" s="116">
        <f>_xlfn.XLOOKUP(K116,'Pupil Numbers'!A:A,'Pupil Numbers'!C:C)</f>
        <v>244.49368421052631</v>
      </c>
      <c r="M116" s="113">
        <f>_xlfn.XLOOKUP(K116,'Floor Area'!A:A,'Floor Area'!C:C)</f>
        <v>1186.25</v>
      </c>
      <c r="N116" s="105">
        <f>_xlfn.XLOOKUP(K116,Deprivation!A:A,Deprivation!D:D)</f>
        <v>15.837104072398201</v>
      </c>
      <c r="O116" s="101" t="s">
        <v>776</v>
      </c>
      <c r="P116" s="101" t="s">
        <v>769</v>
      </c>
      <c r="Q116" s="125" t="str">
        <f>_xlfn.XLOOKUP(K116,Academies!B:B,Academies!C:C,"No")</f>
        <v>No</v>
      </c>
      <c r="S116" s="119"/>
    </row>
    <row r="117" spans="1:19" x14ac:dyDescent="0.3">
      <c r="A117" s="21" t="s">
        <v>776</v>
      </c>
      <c r="B117" s="21" t="s">
        <v>432</v>
      </c>
      <c r="C117" s="119">
        <f>_xlfn.XLOOKUP(B117,'Pupil Numbers'!A:A,'Pupil Numbers'!D:D)</f>
        <v>129</v>
      </c>
      <c r="D117" s="119">
        <f>_xlfn.XLOOKUP(B117,'Floor Area'!A:A,'Floor Area'!D:D)</f>
        <v>142</v>
      </c>
      <c r="E117" s="119">
        <f>_xlfn.XLOOKUP(B117,Deprivation!A:A,Deprivation!E:E)</f>
        <v>135</v>
      </c>
      <c r="F117" s="79" t="str">
        <f t="shared" si="9"/>
        <v>pupil number129</v>
      </c>
      <c r="G117" s="119" t="str">
        <f t="shared" si="10"/>
        <v>CIP3156</v>
      </c>
      <c r="H117" s="21"/>
      <c r="I117" s="125"/>
      <c r="J117" s="21"/>
      <c r="K117" s="113" t="str">
        <f t="shared" si="8"/>
        <v>CIP3156</v>
      </c>
      <c r="L117" s="116">
        <f>_xlfn.XLOOKUP(K117,'Pupil Numbers'!A:A,'Pupil Numbers'!C:C)</f>
        <v>73</v>
      </c>
      <c r="M117" s="113">
        <f>_xlfn.XLOOKUP(K117,'Floor Area'!A:A,'Floor Area'!C:C)</f>
        <v>530.54999999999995</v>
      </c>
      <c r="N117" s="105">
        <f>_xlfn.XLOOKUP(K117,Deprivation!A:A,Deprivation!D:D)</f>
        <v>13.698630136986301</v>
      </c>
      <c r="O117" s="101" t="s">
        <v>776</v>
      </c>
      <c r="P117" s="101" t="s">
        <v>738</v>
      </c>
      <c r="Q117" s="125" t="str">
        <f>_xlfn.XLOOKUP(K117,Academies!B:B,Academies!C:C,"No")</f>
        <v>No</v>
      </c>
      <c r="S117" s="119"/>
    </row>
    <row r="118" spans="1:19" x14ac:dyDescent="0.3">
      <c r="A118" s="21" t="s">
        <v>776</v>
      </c>
      <c r="B118" s="21" t="s">
        <v>339</v>
      </c>
      <c r="C118" s="119">
        <f>_xlfn.XLOOKUP(B118,'Pupil Numbers'!A:A,'Pupil Numbers'!D:D)</f>
        <v>149</v>
      </c>
      <c r="D118" s="119">
        <f>_xlfn.XLOOKUP(B118,'Floor Area'!A:A,'Floor Area'!D:D)</f>
        <v>114</v>
      </c>
      <c r="E118" s="119">
        <f>_xlfn.XLOOKUP(B118,Deprivation!A:A,Deprivation!E:E)</f>
        <v>157</v>
      </c>
      <c r="F118" s="79" t="str">
        <f t="shared" si="9"/>
        <v>pupil number149</v>
      </c>
      <c r="G118" s="119" t="str">
        <f t="shared" si="10"/>
        <v>CIP3026</v>
      </c>
      <c r="H118" s="21"/>
      <c r="I118" s="125"/>
      <c r="J118" s="21"/>
      <c r="K118" s="113" t="str">
        <f t="shared" ref="K118:K148" si="11">G118</f>
        <v>CIP3026</v>
      </c>
      <c r="L118" s="116">
        <f>_xlfn.XLOOKUP(K118,'Pupil Numbers'!A:A,'Pupil Numbers'!C:C)</f>
        <v>97</v>
      </c>
      <c r="M118" s="113">
        <f>_xlfn.XLOOKUP(K118,'Floor Area'!A:A,'Floor Area'!C:C)</f>
        <v>365.40000000000003</v>
      </c>
      <c r="N118" s="105">
        <f>_xlfn.XLOOKUP(K118,Deprivation!A:A,Deprivation!D:D)</f>
        <v>17.525773195876301</v>
      </c>
      <c r="O118" s="101" t="s">
        <v>776</v>
      </c>
      <c r="P118" s="101" t="s">
        <v>693</v>
      </c>
      <c r="Q118" s="125" t="str">
        <f>_xlfn.XLOOKUP(K118,Academies!B:B,Academies!C:C,"No")</f>
        <v>No</v>
      </c>
      <c r="S118" s="119"/>
    </row>
    <row r="119" spans="1:19" x14ac:dyDescent="0.3">
      <c r="A119" s="21" t="s">
        <v>776</v>
      </c>
      <c r="B119" s="21" t="s">
        <v>442</v>
      </c>
      <c r="C119" s="119">
        <f>_xlfn.XLOOKUP(B119,'Pupil Numbers'!A:A,'Pupil Numbers'!D:D)</f>
        <v>215</v>
      </c>
      <c r="D119" s="119">
        <f>_xlfn.XLOOKUP(B119,'Floor Area'!A:A,'Floor Area'!D:D)</f>
        <v>230</v>
      </c>
      <c r="E119" s="119">
        <f>_xlfn.XLOOKUP(B119,Deprivation!A:A,Deprivation!E:E)</f>
        <v>214</v>
      </c>
      <c r="F119" s="79" t="str">
        <f t="shared" si="9"/>
        <v>pupil number215</v>
      </c>
      <c r="G119" s="119" t="str">
        <f t="shared" si="10"/>
        <v>CIP3164</v>
      </c>
      <c r="H119" s="21"/>
      <c r="I119" s="125"/>
      <c r="J119" s="21"/>
      <c r="K119" s="113" t="str">
        <f t="shared" si="11"/>
        <v>CIP3164</v>
      </c>
      <c r="L119" s="116">
        <f>_xlfn.XLOOKUP(K119,'Pupil Numbers'!A:A,'Pupil Numbers'!C:C)</f>
        <v>250.57263157894738</v>
      </c>
      <c r="M119" s="113">
        <f>_xlfn.XLOOKUP(K119,'Floor Area'!A:A,'Floor Area'!C:C)</f>
        <v>1722.88</v>
      </c>
      <c r="N119" s="105">
        <f>_xlfn.XLOOKUP(K119,Deprivation!A:A,Deprivation!D:D)</f>
        <v>33.3333333333333</v>
      </c>
      <c r="O119" s="101" t="s">
        <v>776</v>
      </c>
      <c r="P119" s="101" t="s">
        <v>743</v>
      </c>
      <c r="Q119" s="125" t="str">
        <f>_xlfn.XLOOKUP(K119,Academies!B:B,Academies!C:C,"No")</f>
        <v>No</v>
      </c>
      <c r="S119" s="119"/>
    </row>
    <row r="120" spans="1:19" x14ac:dyDescent="0.3">
      <c r="A120" s="21" t="s">
        <v>776</v>
      </c>
      <c r="B120" s="21" t="s">
        <v>126</v>
      </c>
      <c r="C120" s="119">
        <f>_xlfn.XLOOKUP(B120,'Pupil Numbers'!A:A,'Pupil Numbers'!D:D)</f>
        <v>205</v>
      </c>
      <c r="D120" s="119">
        <f>_xlfn.XLOOKUP(B120,'Floor Area'!A:A,'Floor Area'!D:D)</f>
        <v>199</v>
      </c>
      <c r="E120" s="119">
        <f>_xlfn.XLOOKUP(B120,Deprivation!A:A,Deprivation!E:E)</f>
        <v>218</v>
      </c>
      <c r="F120" s="79" t="str">
        <f t="shared" si="9"/>
        <v>pupil number205</v>
      </c>
      <c r="G120" s="119" t="str">
        <f t="shared" si="10"/>
        <v>CIP2126</v>
      </c>
      <c r="H120" s="21"/>
      <c r="I120" s="125"/>
      <c r="J120" s="21"/>
      <c r="K120" s="113" t="str">
        <f t="shared" si="11"/>
        <v>CIP2126</v>
      </c>
      <c r="L120" s="116">
        <f>_xlfn.XLOOKUP(K120,'Pupil Numbers'!A:A,'Pupil Numbers'!C:C)</f>
        <v>224.29578947368421</v>
      </c>
      <c r="M120" s="113">
        <f>_xlfn.XLOOKUP(K120,'Floor Area'!A:A,'Floor Area'!C:C)</f>
        <v>1229.27</v>
      </c>
      <c r="N120" s="105">
        <f>_xlfn.XLOOKUP(K120,Deprivation!A:A,Deprivation!D:D)</f>
        <v>35.680751173708899</v>
      </c>
      <c r="O120" s="101" t="s">
        <v>776</v>
      </c>
      <c r="P120" s="101" t="s">
        <v>576</v>
      </c>
      <c r="Q120" s="125" t="str">
        <f>_xlfn.XLOOKUP(K120,Academies!B:B,Academies!C:C,"No")</f>
        <v>No</v>
      </c>
      <c r="S120" s="119"/>
    </row>
    <row r="121" spans="1:19" x14ac:dyDescent="0.3">
      <c r="A121" s="21" t="s">
        <v>776</v>
      </c>
      <c r="B121" s="21" t="s">
        <v>341</v>
      </c>
      <c r="C121" s="119">
        <f>_xlfn.XLOOKUP(B121,'Pupil Numbers'!A:A,'Pupil Numbers'!D:D)</f>
        <v>168</v>
      </c>
      <c r="D121" s="119">
        <f>_xlfn.XLOOKUP(B121,'Floor Area'!A:A,'Floor Area'!D:D)</f>
        <v>166</v>
      </c>
      <c r="E121" s="119">
        <f>_xlfn.XLOOKUP(B121,Deprivation!A:A,Deprivation!E:E)</f>
        <v>152</v>
      </c>
      <c r="F121" s="79" t="str">
        <f t="shared" si="9"/>
        <v>pupil number168</v>
      </c>
      <c r="G121" s="119" t="str">
        <f t="shared" si="10"/>
        <v>CIP3027</v>
      </c>
      <c r="H121" s="21"/>
      <c r="I121" s="125"/>
      <c r="J121" s="21"/>
      <c r="K121" s="113" t="str">
        <f t="shared" si="11"/>
        <v>CIP3027</v>
      </c>
      <c r="L121" s="116">
        <f>_xlfn.XLOOKUP(K121,'Pupil Numbers'!A:A,'Pupil Numbers'!C:C)</f>
        <v>136</v>
      </c>
      <c r="M121" s="113">
        <f>_xlfn.XLOOKUP(K121,'Floor Area'!A:A,'Floor Area'!C:C)</f>
        <v>748.73</v>
      </c>
      <c r="N121" s="105">
        <f>_xlfn.XLOOKUP(K121,Deprivation!A:A,Deprivation!D:D)</f>
        <v>16.911764705882401</v>
      </c>
      <c r="O121" s="101" t="s">
        <v>776</v>
      </c>
      <c r="P121" s="101" t="s">
        <v>694</v>
      </c>
      <c r="Q121" s="125" t="str">
        <f>_xlfn.XLOOKUP(K121,Academies!B:B,Academies!C:C,"No")</f>
        <v>No</v>
      </c>
      <c r="S121" s="119"/>
    </row>
    <row r="122" spans="1:19" x14ac:dyDescent="0.3">
      <c r="A122" s="21" t="s">
        <v>776</v>
      </c>
      <c r="B122" s="21" t="s">
        <v>423</v>
      </c>
      <c r="C122" s="119">
        <f>_xlfn.XLOOKUP(B122,'Pupil Numbers'!A:A,'Pupil Numbers'!D:D)</f>
        <v>100</v>
      </c>
      <c r="D122" s="119">
        <f>_xlfn.XLOOKUP(B122,'Floor Area'!A:A,'Floor Area'!D:D)</f>
        <v>112</v>
      </c>
      <c r="E122" s="119">
        <f>_xlfn.XLOOKUP(B122,Deprivation!A:A,Deprivation!E:E)</f>
        <v>97</v>
      </c>
      <c r="F122" s="79" t="str">
        <f t="shared" si="9"/>
        <v>pupil number100</v>
      </c>
      <c r="G122" s="119" t="str">
        <f t="shared" si="10"/>
        <v>CIP3105</v>
      </c>
      <c r="H122" s="21"/>
      <c r="I122" s="125"/>
      <c r="J122" s="21"/>
      <c r="K122" s="113" t="str">
        <f t="shared" si="11"/>
        <v>CIP3105</v>
      </c>
      <c r="L122" s="116">
        <f>_xlfn.XLOOKUP(K122,'Pupil Numbers'!A:A,'Pupil Numbers'!C:C)</f>
        <v>40.905263157894737</v>
      </c>
      <c r="M122" s="113">
        <f>_xlfn.XLOOKUP(K122,'Floor Area'!A:A,'Floor Area'!C:C)</f>
        <v>359.26</v>
      </c>
      <c r="N122" s="105">
        <f>_xlfn.XLOOKUP(K122,Deprivation!A:A,Deprivation!D:D)</f>
        <v>7.8947368421052602</v>
      </c>
      <c r="O122" s="101" t="s">
        <v>776</v>
      </c>
      <c r="P122" s="101" t="s">
        <v>734</v>
      </c>
      <c r="Q122" s="125" t="str">
        <f>_xlfn.XLOOKUP(K122,Academies!B:B,Academies!C:C,"No")</f>
        <v>No</v>
      </c>
      <c r="S122" s="119"/>
    </row>
    <row r="123" spans="1:19" x14ac:dyDescent="0.3">
      <c r="A123" s="21" t="s">
        <v>776</v>
      </c>
      <c r="B123" s="21" t="s">
        <v>384</v>
      </c>
      <c r="C123" s="119">
        <f>_xlfn.XLOOKUP(B123,'Pupil Numbers'!A:A,'Pupil Numbers'!D:D)</f>
        <v>127</v>
      </c>
      <c r="D123" s="119">
        <f>_xlfn.XLOOKUP(B123,'Floor Area'!A:A,'Floor Area'!D:D)</f>
        <v>144</v>
      </c>
      <c r="E123" s="119">
        <f>_xlfn.XLOOKUP(B123,Deprivation!A:A,Deprivation!E:E)</f>
        <v>165</v>
      </c>
      <c r="F123" s="79" t="str">
        <f t="shared" si="9"/>
        <v>pupil number127</v>
      </c>
      <c r="G123" s="119" t="str">
        <f t="shared" si="10"/>
        <v>CIP3069</v>
      </c>
      <c r="H123" s="21"/>
      <c r="I123" s="125"/>
      <c r="J123" s="21"/>
      <c r="K123" s="113" t="str">
        <f t="shared" si="11"/>
        <v>CIP3069</v>
      </c>
      <c r="L123" s="116">
        <f>_xlfn.XLOOKUP(K123,'Pupil Numbers'!A:A,'Pupil Numbers'!C:C)</f>
        <v>70</v>
      </c>
      <c r="M123" s="113">
        <f>_xlfn.XLOOKUP(K123,'Floor Area'!A:A,'Floor Area'!C:C)</f>
        <v>538.01</v>
      </c>
      <c r="N123" s="105">
        <f>_xlfn.XLOOKUP(K123,Deprivation!A:A,Deprivation!D:D)</f>
        <v>20</v>
      </c>
      <c r="O123" s="101" t="s">
        <v>776</v>
      </c>
      <c r="P123" s="101" t="s">
        <v>716</v>
      </c>
      <c r="Q123" s="125" t="str">
        <f>_xlfn.XLOOKUP(K123,Academies!B:B,Academies!C:C,"No")</f>
        <v>No</v>
      </c>
      <c r="S123" s="119"/>
    </row>
    <row r="124" spans="1:19" x14ac:dyDescent="0.3">
      <c r="A124" s="21" t="s">
        <v>776</v>
      </c>
      <c r="B124" s="21" t="s">
        <v>85</v>
      </c>
      <c r="C124" s="119">
        <f>_xlfn.XLOOKUP(B124,'Pupil Numbers'!A:A,'Pupil Numbers'!D:D)</f>
        <v>133</v>
      </c>
      <c r="D124" s="119">
        <f>_xlfn.XLOOKUP(B124,'Floor Area'!A:A,'Floor Area'!D:D)</f>
        <v>137</v>
      </c>
      <c r="E124" s="119">
        <f>_xlfn.XLOOKUP(B124,Deprivation!A:A,Deprivation!E:E)</f>
        <v>100</v>
      </c>
      <c r="F124" s="79" t="str">
        <f t="shared" si="9"/>
        <v>pupil number133</v>
      </c>
      <c r="G124" s="119" t="str">
        <f t="shared" si="10"/>
        <v>CIP2083</v>
      </c>
      <c r="H124" s="21"/>
      <c r="I124" s="125"/>
      <c r="J124" s="21"/>
      <c r="K124" s="113" t="str">
        <f t="shared" si="11"/>
        <v>CIP2083</v>
      </c>
      <c r="L124" s="116">
        <f>_xlfn.XLOOKUP(K124,'Pupil Numbers'!A:A,'Pupil Numbers'!C:C)</f>
        <v>75</v>
      </c>
      <c r="M124" s="113">
        <f>_xlfn.XLOOKUP(K124,'Floor Area'!A:A,'Floor Area'!C:C)</f>
        <v>463.98</v>
      </c>
      <c r="N124" s="105">
        <f>_xlfn.XLOOKUP(K124,Deprivation!A:A,Deprivation!D:D)</f>
        <v>8</v>
      </c>
      <c r="O124" s="101" t="s">
        <v>776</v>
      </c>
      <c r="P124" s="101" t="s">
        <v>555</v>
      </c>
      <c r="Q124" s="125" t="str">
        <f>_xlfn.XLOOKUP(K124,Academies!B:B,Academies!C:C,"No")</f>
        <v>No</v>
      </c>
      <c r="S124" s="119"/>
    </row>
    <row r="125" spans="1:19" x14ac:dyDescent="0.3">
      <c r="A125" s="21" t="s">
        <v>776</v>
      </c>
      <c r="B125" s="21" t="s">
        <v>55</v>
      </c>
      <c r="C125" s="119">
        <f>_xlfn.XLOOKUP(B125,'Pupil Numbers'!A:A,'Pupil Numbers'!D:D)</f>
        <v>154</v>
      </c>
      <c r="D125" s="119">
        <f>_xlfn.XLOOKUP(B125,'Floor Area'!A:A,'Floor Area'!D:D)</f>
        <v>132</v>
      </c>
      <c r="E125" s="119">
        <f>_xlfn.XLOOKUP(B125,Deprivation!A:A,Deprivation!E:E)</f>
        <v>92</v>
      </c>
      <c r="F125" s="79" t="str">
        <f t="shared" si="9"/>
        <v>pupil number154</v>
      </c>
      <c r="G125" s="119" t="str">
        <f t="shared" si="10"/>
        <v>CIP2050</v>
      </c>
      <c r="H125" s="21"/>
      <c r="I125" s="125"/>
      <c r="J125" s="21"/>
      <c r="K125" s="113" t="str">
        <f t="shared" si="11"/>
        <v>CIP2050</v>
      </c>
      <c r="L125" s="116">
        <f>_xlfn.XLOOKUP(K125,'Pupil Numbers'!A:A,'Pupil Numbers'!C:C)</f>
        <v>111.04368421052632</v>
      </c>
      <c r="M125" s="113">
        <f>_xlfn.XLOOKUP(K125,'Floor Area'!A:A,'Floor Area'!C:C)</f>
        <v>419.07</v>
      </c>
      <c r="N125" s="105">
        <f>_xlfn.XLOOKUP(K125,Deprivation!A:A,Deprivation!D:D)</f>
        <v>6.4814814814814801</v>
      </c>
      <c r="O125" s="101" t="s">
        <v>776</v>
      </c>
      <c r="P125" s="101" t="s">
        <v>540</v>
      </c>
      <c r="Q125" s="125" t="str">
        <f>_xlfn.XLOOKUP(K125,Academies!B:B,Academies!C:C,"No")</f>
        <v>No</v>
      </c>
      <c r="S125" s="119"/>
    </row>
    <row r="126" spans="1:19" x14ac:dyDescent="0.3">
      <c r="A126" s="21" t="s">
        <v>776</v>
      </c>
      <c r="B126" s="21" t="s">
        <v>262</v>
      </c>
      <c r="C126" s="119">
        <f>_xlfn.XLOOKUP(B126,'Pupil Numbers'!A:A,'Pupil Numbers'!D:D)</f>
        <v>228</v>
      </c>
      <c r="D126" s="119">
        <f>_xlfn.XLOOKUP(B126,'Floor Area'!A:A,'Floor Area'!D:D)</f>
        <v>236</v>
      </c>
      <c r="E126" s="119">
        <f>_xlfn.XLOOKUP(B126,Deprivation!A:A,Deprivation!E:E)</f>
        <v>230</v>
      </c>
      <c r="F126" s="79" t="str">
        <f t="shared" si="9"/>
        <v>pupil number228</v>
      </c>
      <c r="G126" s="119" t="str">
        <f t="shared" si="10"/>
        <v>CIP2310</v>
      </c>
      <c r="H126" s="21"/>
      <c r="I126" s="125"/>
      <c r="J126" s="21"/>
      <c r="K126" s="113" t="str">
        <f t="shared" si="11"/>
        <v>CIP2310</v>
      </c>
      <c r="L126" s="116">
        <f>_xlfn.XLOOKUP(K126,'Pupil Numbers'!A:A,'Pupil Numbers'!C:C)</f>
        <v>345.72</v>
      </c>
      <c r="M126" s="113">
        <f>_xlfn.XLOOKUP(K126,'Floor Area'!A:A,'Floor Area'!C:C)</f>
        <v>2084.86</v>
      </c>
      <c r="N126" s="105">
        <f>_xlfn.XLOOKUP(K126,Deprivation!A:A,Deprivation!D:D)</f>
        <v>44.1558441558442</v>
      </c>
      <c r="O126" s="101" t="s">
        <v>776</v>
      </c>
      <c r="P126" s="101" t="s">
        <v>649</v>
      </c>
      <c r="Q126" s="125" t="str">
        <f>_xlfn.XLOOKUP(K126,Academies!B:B,Academies!C:C,"No")</f>
        <v>No</v>
      </c>
      <c r="S126" s="119"/>
    </row>
    <row r="127" spans="1:19" x14ac:dyDescent="0.3">
      <c r="A127" s="21" t="s">
        <v>776</v>
      </c>
      <c r="B127" s="21" t="s">
        <v>159</v>
      </c>
      <c r="C127" s="119">
        <f>_xlfn.XLOOKUP(B127,'Pupil Numbers'!A:A,'Pupil Numbers'!D:D)</f>
        <v>189</v>
      </c>
      <c r="D127" s="119">
        <f>_xlfn.XLOOKUP(B127,'Floor Area'!A:A,'Floor Area'!D:D)</f>
        <v>194</v>
      </c>
      <c r="E127" s="119">
        <f>_xlfn.XLOOKUP(B127,Deprivation!A:A,Deprivation!E:E)</f>
        <v>168</v>
      </c>
      <c r="F127" s="79" t="str">
        <f t="shared" si="9"/>
        <v>pupil number189</v>
      </c>
      <c r="G127" s="119" t="str">
        <f t="shared" si="10"/>
        <v>CIP2172</v>
      </c>
      <c r="H127" s="21"/>
      <c r="I127" s="125"/>
      <c r="J127" s="21"/>
      <c r="K127" s="113" t="str">
        <f t="shared" si="11"/>
        <v>CIP2172</v>
      </c>
      <c r="L127" s="116">
        <f>_xlfn.XLOOKUP(K127,'Pupil Numbers'!A:A,'Pupil Numbers'!C:C)</f>
        <v>203</v>
      </c>
      <c r="M127" s="113">
        <f>_xlfn.XLOOKUP(K127,'Floor Area'!A:A,'Floor Area'!C:C)</f>
        <v>1189.0899999999999</v>
      </c>
      <c r="N127" s="105">
        <f>_xlfn.XLOOKUP(K127,Deprivation!A:A,Deprivation!D:D)</f>
        <v>21.182266009852199</v>
      </c>
      <c r="O127" s="101" t="s">
        <v>776</v>
      </c>
      <c r="P127" s="101" t="s">
        <v>594</v>
      </c>
      <c r="Q127" s="125" t="str">
        <f>_xlfn.XLOOKUP(K127,Academies!B:B,Academies!C:C,"No")</f>
        <v>No</v>
      </c>
      <c r="S127" s="119"/>
    </row>
    <row r="128" spans="1:19" x14ac:dyDescent="0.3">
      <c r="A128" s="21" t="s">
        <v>776</v>
      </c>
      <c r="B128" s="21" t="s">
        <v>233</v>
      </c>
      <c r="C128" s="119">
        <f>_xlfn.XLOOKUP(B128,'Pupil Numbers'!A:A,'Pupil Numbers'!D:D)</f>
        <v>227</v>
      </c>
      <c r="D128" s="119">
        <f>_xlfn.XLOOKUP(B128,'Floor Area'!A:A,'Floor Area'!D:D)</f>
        <v>207</v>
      </c>
      <c r="E128" s="119">
        <f>_xlfn.XLOOKUP(B128,Deprivation!A:A,Deprivation!E:E)</f>
        <v>121</v>
      </c>
      <c r="F128" s="79" t="str">
        <f t="shared" si="9"/>
        <v>pupil number227</v>
      </c>
      <c r="G128" s="119" t="str">
        <f t="shared" si="10"/>
        <v>CIP2274</v>
      </c>
      <c r="H128" s="21"/>
      <c r="I128" s="125"/>
      <c r="J128" s="21"/>
      <c r="K128" s="113" t="str">
        <f t="shared" si="11"/>
        <v>CIP2274</v>
      </c>
      <c r="L128" s="116">
        <f>_xlfn.XLOOKUP(K128,'Pupil Numbers'!A:A,'Pupil Numbers'!C:C)</f>
        <v>338</v>
      </c>
      <c r="M128" s="113">
        <f>_xlfn.XLOOKUP(K128,'Floor Area'!A:A,'Floor Area'!C:C)</f>
        <v>1390.77</v>
      </c>
      <c r="N128" s="105">
        <f>_xlfn.XLOOKUP(K128,Deprivation!A:A,Deprivation!D:D)</f>
        <v>11.2426035502959</v>
      </c>
      <c r="O128" s="101" t="s">
        <v>776</v>
      </c>
      <c r="P128" s="101" t="s">
        <v>635</v>
      </c>
      <c r="Q128" s="125" t="str">
        <f>_xlfn.XLOOKUP(K128,Academies!B:B,Academies!C:C,"No")</f>
        <v>No</v>
      </c>
      <c r="S128" s="119"/>
    </row>
    <row r="129" spans="1:19" x14ac:dyDescent="0.3">
      <c r="A129" s="21" t="s">
        <v>776</v>
      </c>
      <c r="B129" s="21" t="s">
        <v>448</v>
      </c>
      <c r="C129" s="119">
        <f>_xlfn.XLOOKUP(B129,'Pupil Numbers'!A:A,'Pupil Numbers'!D:D)</f>
        <v>161</v>
      </c>
      <c r="D129" s="119">
        <f>_xlfn.XLOOKUP(B129,'Floor Area'!A:A,'Floor Area'!D:D)</f>
        <v>161</v>
      </c>
      <c r="E129" s="119">
        <f>_xlfn.XLOOKUP(B129,Deprivation!A:A,Deprivation!E:E)</f>
        <v>115</v>
      </c>
      <c r="F129" s="79" t="str">
        <f t="shared" si="9"/>
        <v>pupil number161</v>
      </c>
      <c r="G129" s="119" t="str">
        <f t="shared" si="10"/>
        <v>CIP3315</v>
      </c>
      <c r="H129" s="21"/>
      <c r="I129" s="125"/>
      <c r="J129" s="21"/>
      <c r="K129" s="113" t="str">
        <f t="shared" si="11"/>
        <v>CIP3315</v>
      </c>
      <c r="L129" s="116">
        <f>_xlfn.XLOOKUP(K129,'Pupil Numbers'!A:A,'Pupil Numbers'!C:C)</f>
        <v>127</v>
      </c>
      <c r="M129" s="113">
        <f>_xlfn.XLOOKUP(K129,'Floor Area'!A:A,'Floor Area'!C:C)</f>
        <v>652.91999999999996</v>
      </c>
      <c r="N129" s="105">
        <f>_xlfn.XLOOKUP(K129,Deprivation!A:A,Deprivation!D:D)</f>
        <v>10.2362204724409</v>
      </c>
      <c r="O129" s="101" t="s">
        <v>776</v>
      </c>
      <c r="P129" s="101" t="s">
        <v>746</v>
      </c>
      <c r="Q129" s="125" t="str">
        <f>_xlfn.XLOOKUP(K129,Academies!B:B,Academies!C:C,"No")</f>
        <v>No</v>
      </c>
      <c r="S129" s="119"/>
    </row>
    <row r="130" spans="1:19" x14ac:dyDescent="0.3">
      <c r="A130" s="21" t="s">
        <v>776</v>
      </c>
      <c r="B130" s="21" t="s">
        <v>454</v>
      </c>
      <c r="C130" s="119">
        <f>_xlfn.XLOOKUP(B130,'Pupil Numbers'!A:A,'Pupil Numbers'!D:D)</f>
        <v>166</v>
      </c>
      <c r="D130" s="119">
        <f>_xlfn.XLOOKUP(B130,'Floor Area'!A:A,'Floor Area'!D:D)</f>
        <v>159</v>
      </c>
      <c r="E130" s="119">
        <f>_xlfn.XLOOKUP(B130,Deprivation!A:A,Deprivation!E:E)</f>
        <v>159</v>
      </c>
      <c r="F130" s="79" t="str">
        <f t="shared" si="9"/>
        <v>pupil number166</v>
      </c>
      <c r="G130" s="119" t="str">
        <f t="shared" si="10"/>
        <v>CIP3319</v>
      </c>
      <c r="H130" s="21"/>
      <c r="I130" s="125"/>
      <c r="J130" s="21"/>
      <c r="K130" s="113" t="str">
        <f t="shared" si="11"/>
        <v>CIP3319</v>
      </c>
      <c r="L130" s="116">
        <f>_xlfn.XLOOKUP(K130,'Pupil Numbers'!A:A,'Pupil Numbers'!C:C)</f>
        <v>135</v>
      </c>
      <c r="M130" s="113">
        <f>_xlfn.XLOOKUP(K130,'Floor Area'!A:A,'Floor Area'!C:C)</f>
        <v>647.16</v>
      </c>
      <c r="N130" s="105">
        <f>_xlfn.XLOOKUP(K130,Deprivation!A:A,Deprivation!D:D)</f>
        <v>17.7777777777778</v>
      </c>
      <c r="O130" s="101" t="s">
        <v>776</v>
      </c>
      <c r="P130" s="101" t="s">
        <v>749</v>
      </c>
      <c r="Q130" s="125" t="str">
        <f>_xlfn.XLOOKUP(K130,Academies!B:B,Academies!C:C,"No")</f>
        <v>No</v>
      </c>
      <c r="S130" s="119"/>
    </row>
    <row r="131" spans="1:19" x14ac:dyDescent="0.3">
      <c r="A131" s="21" t="s">
        <v>776</v>
      </c>
      <c r="B131" s="21" t="s">
        <v>337</v>
      </c>
      <c r="C131" s="119">
        <f>_xlfn.XLOOKUP(B131,'Pupil Numbers'!A:A,'Pupil Numbers'!D:D)</f>
        <v>110</v>
      </c>
      <c r="D131" s="119">
        <f>_xlfn.XLOOKUP(B131,'Floor Area'!A:A,'Floor Area'!D:D)</f>
        <v>134</v>
      </c>
      <c r="E131" s="119">
        <f>_xlfn.XLOOKUP(B131,Deprivation!A:A,Deprivation!E:E)</f>
        <v>212</v>
      </c>
      <c r="F131" s="79" t="str">
        <f t="shared" si="9"/>
        <v>pupil number110</v>
      </c>
      <c r="G131" s="119" t="str">
        <f t="shared" si="10"/>
        <v>CIP3024</v>
      </c>
      <c r="H131" s="21"/>
      <c r="I131" s="125"/>
      <c r="J131" s="21"/>
      <c r="K131" s="113" t="str">
        <f t="shared" si="11"/>
        <v>CIP3024</v>
      </c>
      <c r="L131" s="116">
        <f>_xlfn.XLOOKUP(K131,'Pupil Numbers'!A:A,'Pupil Numbers'!C:C)</f>
        <v>54</v>
      </c>
      <c r="M131" s="113">
        <f>_xlfn.XLOOKUP(K131,'Floor Area'!A:A,'Floor Area'!C:C)</f>
        <v>432.15000000000003</v>
      </c>
      <c r="N131" s="105">
        <f>_xlfn.XLOOKUP(K131,Deprivation!A:A,Deprivation!D:D)</f>
        <v>33.3333333333333</v>
      </c>
      <c r="O131" s="101" t="s">
        <v>776</v>
      </c>
      <c r="P131" s="101" t="s">
        <v>692</v>
      </c>
      <c r="Q131" s="125" t="str">
        <f>_xlfn.XLOOKUP(K131,Academies!B:B,Academies!C:C,"No")</f>
        <v>No</v>
      </c>
      <c r="S131" s="119"/>
    </row>
    <row r="132" spans="1:19" x14ac:dyDescent="0.3">
      <c r="A132" s="21" t="s">
        <v>776</v>
      </c>
      <c r="B132" s="21" t="s">
        <v>89</v>
      </c>
      <c r="C132" s="119">
        <f>_xlfn.XLOOKUP(B132,'Pupil Numbers'!A:A,'Pupil Numbers'!D:D)</f>
        <v>134</v>
      </c>
      <c r="D132" s="119">
        <f>_xlfn.XLOOKUP(B132,'Floor Area'!A:A,'Floor Area'!D:D)</f>
        <v>149</v>
      </c>
      <c r="E132" s="119">
        <f>_xlfn.XLOOKUP(B132,Deprivation!A:A,Deprivation!E:E)</f>
        <v>98</v>
      </c>
      <c r="F132" s="79" t="str">
        <f t="shared" si="9"/>
        <v>pupil number134</v>
      </c>
      <c r="G132" s="119" t="str">
        <f t="shared" si="10"/>
        <v>CIP2085</v>
      </c>
      <c r="H132" s="21"/>
      <c r="I132" s="125"/>
      <c r="J132" s="21"/>
      <c r="K132" s="113" t="str">
        <f t="shared" si="11"/>
        <v>CIP2085</v>
      </c>
      <c r="L132" s="116">
        <f>_xlfn.XLOOKUP(K132,'Pupil Numbers'!A:A,'Pupil Numbers'!C:C)</f>
        <v>76</v>
      </c>
      <c r="M132" s="113">
        <f>_xlfn.XLOOKUP(K132,'Floor Area'!A:A,'Floor Area'!C:C)</f>
        <v>552.26</v>
      </c>
      <c r="N132" s="105">
        <f>_xlfn.XLOOKUP(K132,Deprivation!A:A,Deprivation!D:D)</f>
        <v>7.8947368421052602</v>
      </c>
      <c r="O132" s="101" t="s">
        <v>776</v>
      </c>
      <c r="P132" s="101" t="s">
        <v>557</v>
      </c>
      <c r="Q132" s="125" t="str">
        <f>_xlfn.XLOOKUP(K132,Academies!B:B,Academies!C:C,"No")</f>
        <v>No</v>
      </c>
      <c r="S132" s="119"/>
    </row>
    <row r="133" spans="1:19" x14ac:dyDescent="0.3">
      <c r="A133" s="21" t="s">
        <v>776</v>
      </c>
      <c r="B133" s="21" t="s">
        <v>206</v>
      </c>
      <c r="C133" s="119">
        <f>_xlfn.XLOOKUP(B133,'Pupil Numbers'!A:A,'Pupil Numbers'!D:D)</f>
        <v>184</v>
      </c>
      <c r="D133" s="119">
        <f>_xlfn.XLOOKUP(B133,'Floor Area'!A:A,'Floor Area'!D:D)</f>
        <v>197</v>
      </c>
      <c r="E133" s="119">
        <f>_xlfn.XLOOKUP(B133,Deprivation!A:A,Deprivation!E:E)</f>
        <v>237</v>
      </c>
      <c r="F133" s="79" t="str">
        <f t="shared" si="9"/>
        <v>pupil number184</v>
      </c>
      <c r="G133" s="119" t="str">
        <f t="shared" si="10"/>
        <v>CIP2243</v>
      </c>
      <c r="H133" s="21"/>
      <c r="I133" s="125"/>
      <c r="J133" s="21"/>
      <c r="K133" s="113" t="str">
        <f t="shared" si="11"/>
        <v>CIP2243</v>
      </c>
      <c r="L133" s="116">
        <f>_xlfn.XLOOKUP(K133,'Pupil Numbers'!A:A,'Pupil Numbers'!C:C)</f>
        <v>185.83368421052631</v>
      </c>
      <c r="M133" s="113">
        <f>_xlfn.XLOOKUP(K133,'Floor Area'!A:A,'Floor Area'!C:C)</f>
        <v>1206.71</v>
      </c>
      <c r="N133" s="105">
        <f>_xlfn.XLOOKUP(K133,Deprivation!A:A,Deprivation!D:D)</f>
        <v>50.299401197604801</v>
      </c>
      <c r="O133" s="101" t="s">
        <v>776</v>
      </c>
      <c r="P133" s="101" t="s">
        <v>621</v>
      </c>
      <c r="Q133" s="125" t="str">
        <f>_xlfn.XLOOKUP(K133,Academies!B:B,Academies!C:C,"No")</f>
        <v>No</v>
      </c>
      <c r="S133" s="119"/>
    </row>
    <row r="134" spans="1:19" x14ac:dyDescent="0.3">
      <c r="A134" s="21" t="s">
        <v>776</v>
      </c>
      <c r="B134" s="21" t="s">
        <v>282</v>
      </c>
      <c r="C134" s="119">
        <f>_xlfn.XLOOKUP(B134,'Pupil Numbers'!A:A,'Pupil Numbers'!D:D)</f>
        <v>222</v>
      </c>
      <c r="D134" s="119">
        <f>_xlfn.XLOOKUP(B134,'Floor Area'!A:A,'Floor Area'!D:D)</f>
        <v>212</v>
      </c>
      <c r="E134" s="119">
        <f>_xlfn.XLOOKUP(B134,Deprivation!A:A,Deprivation!E:E)</f>
        <v>93</v>
      </c>
      <c r="F134" s="79" t="str">
        <f t="shared" si="9"/>
        <v>pupil number222</v>
      </c>
      <c r="G134" s="119" t="str">
        <f t="shared" si="10"/>
        <v>CIP2344</v>
      </c>
      <c r="H134" s="21"/>
      <c r="I134" s="125"/>
      <c r="J134" s="21"/>
      <c r="K134" s="113" t="str">
        <f t="shared" si="11"/>
        <v>CIP2344</v>
      </c>
      <c r="L134" s="116">
        <f>_xlfn.XLOOKUP(K134,'Pupil Numbers'!A:A,'Pupil Numbers'!C:C)</f>
        <v>312</v>
      </c>
      <c r="M134" s="113">
        <f>_xlfn.XLOOKUP(K134,'Floor Area'!A:A,'Floor Area'!C:C)</f>
        <v>1465.41</v>
      </c>
      <c r="N134" s="105">
        <f>_xlfn.XLOOKUP(K134,Deprivation!A:A,Deprivation!D:D)</f>
        <v>6.7307692307692308</v>
      </c>
      <c r="O134" s="101" t="s">
        <v>776</v>
      </c>
      <c r="P134" s="101" t="s">
        <v>660</v>
      </c>
      <c r="Q134" s="125" t="str">
        <f>_xlfn.XLOOKUP(K134,Academies!B:B,Academies!C:C,"No")</f>
        <v>No</v>
      </c>
      <c r="S134" s="119"/>
    </row>
    <row r="135" spans="1:19" x14ac:dyDescent="0.3">
      <c r="A135" s="21" t="s">
        <v>776</v>
      </c>
      <c r="B135" s="21" t="s">
        <v>359</v>
      </c>
      <c r="C135" s="119">
        <f>_xlfn.XLOOKUP(B135,'Pupil Numbers'!A:A,'Pupil Numbers'!D:D)</f>
        <v>96</v>
      </c>
      <c r="D135" s="119">
        <f>_xlfn.XLOOKUP(B135,'Floor Area'!A:A,'Floor Area'!D:D)</f>
        <v>93</v>
      </c>
      <c r="E135" s="119">
        <f>_xlfn.XLOOKUP(B135,Deprivation!A:A,Deprivation!E:E)</f>
        <v>213</v>
      </c>
      <c r="F135" s="79" t="str">
        <f t="shared" si="9"/>
        <v>pupil number96</v>
      </c>
      <c r="G135" s="119" t="str">
        <f t="shared" si="10"/>
        <v>CIP3039</v>
      </c>
      <c r="H135" s="21"/>
      <c r="I135" s="125"/>
      <c r="J135" s="21"/>
      <c r="K135" s="113" t="str">
        <f t="shared" si="11"/>
        <v>CIP3039</v>
      </c>
      <c r="L135" s="116">
        <f>_xlfn.XLOOKUP(K135,'Pupil Numbers'!A:A,'Pupil Numbers'!C:C)</f>
        <v>30</v>
      </c>
      <c r="M135" s="113">
        <f>_xlfn.XLOOKUP(K135,'Floor Area'!A:A,'Floor Area'!C:C)</f>
        <v>232.68</v>
      </c>
      <c r="N135" s="105">
        <f>_xlfn.XLOOKUP(K135,Deprivation!A:A,Deprivation!D:D)</f>
        <v>33.3333333333333</v>
      </c>
      <c r="O135" s="101" t="s">
        <v>776</v>
      </c>
      <c r="P135" s="101" t="s">
        <v>703</v>
      </c>
      <c r="Q135" s="125" t="str">
        <f>_xlfn.XLOOKUP(K135,Academies!B:B,Academies!C:C,"No")</f>
        <v>No</v>
      </c>
      <c r="S135" s="119"/>
    </row>
    <row r="136" spans="1:19" x14ac:dyDescent="0.3">
      <c r="A136" s="21" t="s">
        <v>776</v>
      </c>
      <c r="B136" s="21" t="s">
        <v>450</v>
      </c>
      <c r="C136" s="119">
        <f>_xlfn.XLOOKUP(B136,'Pupil Numbers'!A:A,'Pupil Numbers'!D:D)</f>
        <v>199</v>
      </c>
      <c r="D136" s="119">
        <f>_xlfn.XLOOKUP(B136,'Floor Area'!A:A,'Floor Area'!D:D)</f>
        <v>187</v>
      </c>
      <c r="E136" s="119">
        <f>_xlfn.XLOOKUP(B136,Deprivation!A:A,Deprivation!E:E)</f>
        <v>222</v>
      </c>
      <c r="F136" s="79" t="str">
        <f t="shared" si="9"/>
        <v>pupil number199</v>
      </c>
      <c r="G136" s="119" t="str">
        <f t="shared" si="10"/>
        <v>CIP3316</v>
      </c>
      <c r="H136" s="21"/>
      <c r="I136" s="125"/>
      <c r="J136" s="21"/>
      <c r="K136" s="113" t="str">
        <f t="shared" si="11"/>
        <v>CIP3316</v>
      </c>
      <c r="L136" s="116">
        <f>_xlfn.XLOOKUP(K136,'Pupil Numbers'!A:A,'Pupil Numbers'!C:C)</f>
        <v>213.15894736842105</v>
      </c>
      <c r="M136" s="113">
        <f>_xlfn.XLOOKUP(K136,'Floor Area'!A:A,'Floor Area'!C:C)</f>
        <v>1129.9000000000001</v>
      </c>
      <c r="N136" s="105">
        <f>_xlfn.XLOOKUP(K136,Deprivation!A:A,Deprivation!D:D)</f>
        <v>36.893203883495104</v>
      </c>
      <c r="O136" s="101" t="s">
        <v>776</v>
      </c>
      <c r="P136" s="101" t="s">
        <v>747</v>
      </c>
      <c r="Q136" s="125" t="str">
        <f>_xlfn.XLOOKUP(K136,Academies!B:B,Academies!C:C,"No")</f>
        <v>No</v>
      </c>
      <c r="S136" s="119"/>
    </row>
    <row r="137" spans="1:19" x14ac:dyDescent="0.3">
      <c r="A137" s="21" t="s">
        <v>776</v>
      </c>
      <c r="B137" s="21" t="s">
        <v>343</v>
      </c>
      <c r="C137" s="119">
        <f>_xlfn.XLOOKUP(B137,'Pupil Numbers'!A:A,'Pupil Numbers'!D:D)</f>
        <v>94</v>
      </c>
      <c r="D137" s="119">
        <f>_xlfn.XLOOKUP(B137,'Floor Area'!A:A,'Floor Area'!D:D)</f>
        <v>94</v>
      </c>
      <c r="E137" s="119">
        <f>_xlfn.XLOOKUP(B137,Deprivation!A:A,Deprivation!E:E)</f>
        <v>86</v>
      </c>
      <c r="F137" s="79" t="str">
        <f t="shared" si="9"/>
        <v>pupil number94</v>
      </c>
      <c r="G137" s="119" t="str">
        <f t="shared" si="10"/>
        <v>CIP3030</v>
      </c>
      <c r="H137" s="21"/>
      <c r="I137" s="125"/>
      <c r="J137" s="21"/>
      <c r="K137" s="113" t="str">
        <f t="shared" si="11"/>
        <v>CIP3030</v>
      </c>
      <c r="L137" s="116">
        <f>_xlfn.XLOOKUP(K137,'Pupil Numbers'!A:A,'Pupil Numbers'!C:C)</f>
        <v>24</v>
      </c>
      <c r="M137" s="113">
        <f>_xlfn.XLOOKUP(K137,'Floor Area'!A:A,'Floor Area'!C:C)</f>
        <v>232.86</v>
      </c>
      <c r="N137" s="105">
        <f>_xlfn.XLOOKUP(K137,Deprivation!A:A,Deprivation!D:D)</f>
        <v>0</v>
      </c>
      <c r="O137" s="101" t="s">
        <v>776</v>
      </c>
      <c r="P137" s="101" t="s">
        <v>695</v>
      </c>
      <c r="Q137" s="125" t="str">
        <f>_xlfn.XLOOKUP(K137,Academies!B:B,Academies!C:C,"No")</f>
        <v>No</v>
      </c>
      <c r="S137" s="119"/>
    </row>
    <row r="138" spans="1:19" x14ac:dyDescent="0.3">
      <c r="A138" s="21" t="s">
        <v>776</v>
      </c>
      <c r="B138" s="21" t="s">
        <v>106</v>
      </c>
      <c r="C138" s="119">
        <f>_xlfn.XLOOKUP(B138,'Pupil Numbers'!A:A,'Pupil Numbers'!D:D)</f>
        <v>106</v>
      </c>
      <c r="D138" s="119">
        <f>_xlfn.XLOOKUP(B138,'Floor Area'!A:A,'Floor Area'!D:D)</f>
        <v>143</v>
      </c>
      <c r="E138" s="119">
        <f>_xlfn.XLOOKUP(B138,Deprivation!A:A,Deprivation!E:E)</f>
        <v>186</v>
      </c>
      <c r="F138" s="79" t="str">
        <f t="shared" si="9"/>
        <v>pupil number106</v>
      </c>
      <c r="G138" s="119" t="str">
        <f t="shared" si="10"/>
        <v>CIP2103</v>
      </c>
      <c r="H138" s="21"/>
      <c r="I138" s="125"/>
      <c r="J138" s="21"/>
      <c r="K138" s="113" t="str">
        <f t="shared" si="11"/>
        <v>CIP2103</v>
      </c>
      <c r="L138" s="116">
        <f>_xlfn.XLOOKUP(K138,'Pupil Numbers'!A:A,'Pupil Numbers'!C:C)</f>
        <v>48</v>
      </c>
      <c r="M138" s="113">
        <f>_xlfn.XLOOKUP(K138,'Floor Area'!A:A,'Floor Area'!C:C)</f>
        <v>534.89</v>
      </c>
      <c r="N138" s="105">
        <f>_xlfn.XLOOKUP(K138,Deprivation!A:A,Deprivation!D:D)</f>
        <v>25</v>
      </c>
      <c r="O138" s="101" t="s">
        <v>776</v>
      </c>
      <c r="P138" s="101" t="s">
        <v>566</v>
      </c>
      <c r="Q138" s="125" t="str">
        <f>_xlfn.XLOOKUP(K138,Academies!B:B,Academies!C:C,"No")</f>
        <v>No</v>
      </c>
      <c r="S138" s="119"/>
    </row>
    <row r="139" spans="1:19" x14ac:dyDescent="0.3">
      <c r="A139" s="21" t="s">
        <v>776</v>
      </c>
      <c r="B139" s="21" t="s">
        <v>347</v>
      </c>
      <c r="C139" s="119">
        <f>_xlfn.XLOOKUP(B139,'Pupil Numbers'!A:A,'Pupil Numbers'!D:D)</f>
        <v>91</v>
      </c>
      <c r="D139" s="119">
        <f>_xlfn.XLOOKUP(B139,'Floor Area'!A:A,'Floor Area'!D:D)</f>
        <v>98</v>
      </c>
      <c r="E139" s="119">
        <f>_xlfn.XLOOKUP(B139,Deprivation!A:A,Deprivation!E:E)</f>
        <v>217</v>
      </c>
      <c r="F139" s="79" t="str">
        <f t="shared" si="9"/>
        <v>pupil number91</v>
      </c>
      <c r="G139" s="119" t="str">
        <f t="shared" si="10"/>
        <v>CIP3033</v>
      </c>
      <c r="H139" s="21"/>
      <c r="I139" s="125"/>
      <c r="J139" s="21"/>
      <c r="K139" s="113" t="str">
        <f t="shared" si="11"/>
        <v>CIP3033</v>
      </c>
      <c r="L139" s="116">
        <f>_xlfn.XLOOKUP(K139,'Pupil Numbers'!A:A,'Pupil Numbers'!C:C)</f>
        <v>20</v>
      </c>
      <c r="M139" s="113">
        <f>_xlfn.XLOOKUP(K139,'Floor Area'!A:A,'Floor Area'!C:C)</f>
        <v>246.04</v>
      </c>
      <c r="N139" s="105">
        <f>_xlfn.XLOOKUP(K139,Deprivation!A:A,Deprivation!D:D)</f>
        <v>35</v>
      </c>
      <c r="O139" s="101" t="s">
        <v>776</v>
      </c>
      <c r="P139" s="101" t="s">
        <v>697</v>
      </c>
      <c r="Q139" s="125" t="str">
        <f>_xlfn.XLOOKUP(K139,Academies!B:B,Academies!C:C,"No")</f>
        <v>No</v>
      </c>
      <c r="S139" s="119"/>
    </row>
    <row r="140" spans="1:19" x14ac:dyDescent="0.3">
      <c r="A140" s="21" t="s">
        <v>776</v>
      </c>
      <c r="B140" s="21" t="s">
        <v>110</v>
      </c>
      <c r="C140" s="119">
        <f>_xlfn.XLOOKUP(B140,'Pupil Numbers'!A:A,'Pupil Numbers'!D:D)</f>
        <v>224</v>
      </c>
      <c r="D140" s="119">
        <f>_xlfn.XLOOKUP(B140,'Floor Area'!A:A,'Floor Area'!D:D)</f>
        <v>226</v>
      </c>
      <c r="E140" s="119">
        <f>_xlfn.XLOOKUP(B140,Deprivation!A:A,Deprivation!E:E)</f>
        <v>130</v>
      </c>
      <c r="F140" s="79" t="str">
        <f t="shared" si="9"/>
        <v>pupil number224</v>
      </c>
      <c r="G140" s="119" t="str">
        <f t="shared" si="10"/>
        <v>CIP2105</v>
      </c>
      <c r="H140" s="21"/>
      <c r="I140" s="125"/>
      <c r="J140" s="21"/>
      <c r="K140" s="113" t="str">
        <f t="shared" si="11"/>
        <v>CIP2105</v>
      </c>
      <c r="L140" s="116">
        <f>_xlfn.XLOOKUP(K140,'Pupil Numbers'!A:A,'Pupil Numbers'!C:C)</f>
        <v>314</v>
      </c>
      <c r="M140" s="113">
        <f>_xlfn.XLOOKUP(K140,'Floor Area'!A:A,'Floor Area'!C:C)</f>
        <v>1633.74</v>
      </c>
      <c r="N140" s="105">
        <f>_xlfn.XLOOKUP(K140,Deprivation!A:A,Deprivation!D:D)</f>
        <v>12.7388535031847</v>
      </c>
      <c r="O140" s="101" t="s">
        <v>776</v>
      </c>
      <c r="P140" s="101" t="s">
        <v>568</v>
      </c>
      <c r="Q140" s="125" t="str">
        <f>_xlfn.XLOOKUP(K140,Academies!B:B,Academies!C:C,"No")</f>
        <v>No</v>
      </c>
      <c r="S140" s="119"/>
    </row>
    <row r="141" spans="1:19" x14ac:dyDescent="0.3">
      <c r="A141" s="21" t="s">
        <v>776</v>
      </c>
      <c r="B141" s="21" t="s">
        <v>266</v>
      </c>
      <c r="C141" s="119">
        <f>_xlfn.XLOOKUP(B141,'Pupil Numbers'!A:A,'Pupil Numbers'!D:D)</f>
        <v>172</v>
      </c>
      <c r="D141" s="119">
        <f>_xlfn.XLOOKUP(B141,'Floor Area'!A:A,'Floor Area'!D:D)</f>
        <v>165</v>
      </c>
      <c r="E141" s="119">
        <f>_xlfn.XLOOKUP(B141,Deprivation!A:A,Deprivation!E:E)</f>
        <v>198</v>
      </c>
      <c r="F141" s="79" t="str">
        <f t="shared" si="9"/>
        <v>pupil number172</v>
      </c>
      <c r="G141" s="119" t="str">
        <f t="shared" si="10"/>
        <v>CIP2315</v>
      </c>
      <c r="H141" s="21"/>
      <c r="I141" s="125"/>
      <c r="J141" s="21"/>
      <c r="K141" s="113" t="str">
        <f t="shared" si="11"/>
        <v>CIP2315</v>
      </c>
      <c r="L141" s="116">
        <f>_xlfn.XLOOKUP(K141,'Pupil Numbers'!A:A,'Pupil Numbers'!C:C)</f>
        <v>145</v>
      </c>
      <c r="M141" s="113">
        <f>_xlfn.XLOOKUP(K141,'Floor Area'!A:A,'Floor Area'!C:C)</f>
        <v>715.2</v>
      </c>
      <c r="N141" s="105">
        <f>_xlfn.XLOOKUP(K141,Deprivation!A:A,Deprivation!D:D)</f>
        <v>28.275862068965502</v>
      </c>
      <c r="O141" s="101" t="s">
        <v>776</v>
      </c>
      <c r="P141" s="101" t="s">
        <v>651</v>
      </c>
      <c r="Q141" s="125" t="str">
        <f>_xlfn.XLOOKUP(K141,Academies!B:B,Academies!C:C,"No")</f>
        <v>No</v>
      </c>
      <c r="S141" s="119"/>
    </row>
    <row r="142" spans="1:19" x14ac:dyDescent="0.3">
      <c r="A142" s="21" t="s">
        <v>776</v>
      </c>
      <c r="B142" s="21" t="s">
        <v>349</v>
      </c>
      <c r="C142" s="119">
        <f>_xlfn.XLOOKUP(B142,'Pupil Numbers'!A:A,'Pupil Numbers'!D:D)</f>
        <v>122</v>
      </c>
      <c r="D142" s="119">
        <f>_xlfn.XLOOKUP(B142,'Floor Area'!A:A,'Floor Area'!D:D)</f>
        <v>133</v>
      </c>
      <c r="E142" s="119">
        <f>_xlfn.XLOOKUP(B142,Deprivation!A:A,Deprivation!E:E)</f>
        <v>109</v>
      </c>
      <c r="F142" s="79" t="str">
        <f t="shared" si="9"/>
        <v>pupil number122</v>
      </c>
      <c r="G142" s="119" t="str">
        <f t="shared" si="10"/>
        <v>CIP3034</v>
      </c>
      <c r="H142" s="21"/>
      <c r="I142" s="125"/>
      <c r="J142" s="21"/>
      <c r="K142" s="113" t="str">
        <f t="shared" si="11"/>
        <v>CIP3034</v>
      </c>
      <c r="L142" s="116">
        <f>_xlfn.XLOOKUP(K142,'Pupil Numbers'!A:A,'Pupil Numbers'!C:C)</f>
        <v>62</v>
      </c>
      <c r="M142" s="113">
        <f>_xlfn.XLOOKUP(K142,'Floor Area'!A:A,'Floor Area'!C:C)</f>
        <v>420.53000000000003</v>
      </c>
      <c r="N142" s="105">
        <f>_xlfn.XLOOKUP(K142,Deprivation!A:A,Deprivation!D:D)</f>
        <v>9.67741935483871</v>
      </c>
      <c r="O142" s="101" t="s">
        <v>776</v>
      </c>
      <c r="P142" s="101" t="s">
        <v>698</v>
      </c>
      <c r="Q142" s="125" t="str">
        <f>_xlfn.XLOOKUP(K142,Academies!B:B,Academies!C:C,"No")</f>
        <v>No</v>
      </c>
      <c r="S142" s="119"/>
    </row>
    <row r="143" spans="1:19" x14ac:dyDescent="0.3">
      <c r="A143" s="21" t="s">
        <v>776</v>
      </c>
      <c r="B143" s="21" t="s">
        <v>492</v>
      </c>
      <c r="C143" s="119">
        <f>_xlfn.XLOOKUP(B143,'Pupil Numbers'!A:A,'Pupil Numbers'!D:D)</f>
        <v>202</v>
      </c>
      <c r="D143" s="119">
        <f>_xlfn.XLOOKUP(B143,'Floor Area'!A:A,'Floor Area'!D:D)</f>
        <v>206</v>
      </c>
      <c r="E143" s="119">
        <f>_xlfn.XLOOKUP(B143,Deprivation!A:A,Deprivation!E:E)</f>
        <v>220</v>
      </c>
      <c r="F143" s="79" t="str">
        <f t="shared" si="9"/>
        <v>pupil number202</v>
      </c>
      <c r="G143" s="119" t="str">
        <f t="shared" si="10"/>
        <v>CIP5208</v>
      </c>
      <c r="H143" s="21"/>
      <c r="I143" s="125"/>
      <c r="J143" s="21"/>
      <c r="K143" s="113" t="str">
        <f t="shared" si="11"/>
        <v>CIP5208</v>
      </c>
      <c r="L143" s="116">
        <f>_xlfn.XLOOKUP(K143,'Pupil Numbers'!A:A,'Pupil Numbers'!C:C)</f>
        <v>217.76315789473685</v>
      </c>
      <c r="M143" s="113">
        <f>_xlfn.XLOOKUP(K143,'Floor Area'!A:A,'Floor Area'!C:C)</f>
        <v>1359.17</v>
      </c>
      <c r="N143" s="105">
        <f>_xlfn.XLOOKUP(K143,Deprivation!A:A,Deprivation!D:D)</f>
        <v>36.548223350253799</v>
      </c>
      <c r="O143" s="101" t="s">
        <v>776</v>
      </c>
      <c r="P143" s="101" t="s">
        <v>768</v>
      </c>
      <c r="Q143" s="125" t="str">
        <f>_xlfn.XLOOKUP(K143,Academies!B:B,Academies!C:C,"No")</f>
        <v>No</v>
      </c>
      <c r="S143" s="119"/>
    </row>
    <row r="144" spans="1:19" x14ac:dyDescent="0.3">
      <c r="A144" s="21" t="s">
        <v>776</v>
      </c>
      <c r="B144" s="21" t="s">
        <v>114</v>
      </c>
      <c r="C144" s="119">
        <f>_xlfn.XLOOKUP(B144,'Pupil Numbers'!A:A,'Pupil Numbers'!D:D)</f>
        <v>206</v>
      </c>
      <c r="D144" s="119">
        <f>_xlfn.XLOOKUP(B144,'Floor Area'!A:A,'Floor Area'!D:D)</f>
        <v>169</v>
      </c>
      <c r="E144" s="119">
        <f>_xlfn.XLOOKUP(B144,Deprivation!A:A,Deprivation!E:E)</f>
        <v>101</v>
      </c>
      <c r="F144" s="79" t="str">
        <f t="shared" si="9"/>
        <v>pupil number206</v>
      </c>
      <c r="G144" s="119" t="str">
        <f t="shared" si="10"/>
        <v>CIP2107</v>
      </c>
      <c r="H144" s="21"/>
      <c r="I144" s="125"/>
      <c r="J144" s="21"/>
      <c r="K144" s="113" t="str">
        <f t="shared" si="11"/>
        <v>CIP2107</v>
      </c>
      <c r="L144" s="116">
        <f>_xlfn.XLOOKUP(K144,'Pupil Numbers'!A:A,'Pupil Numbers'!C:C)</f>
        <v>226.81157894736842</v>
      </c>
      <c r="M144" s="113">
        <f>_xlfn.XLOOKUP(K144,'Floor Area'!A:A,'Floor Area'!C:C)</f>
        <v>760.88</v>
      </c>
      <c r="N144" s="105">
        <f>_xlfn.XLOOKUP(K144,Deprivation!A:A,Deprivation!D:D)</f>
        <v>8.0952380952381002</v>
      </c>
      <c r="O144" s="101" t="s">
        <v>776</v>
      </c>
      <c r="P144" s="101" t="s">
        <v>570</v>
      </c>
      <c r="Q144" s="125" t="str">
        <f>_xlfn.XLOOKUP(K144,Academies!B:B,Academies!C:C,"No")</f>
        <v>No</v>
      </c>
      <c r="S144" s="119"/>
    </row>
    <row r="145" spans="1:19" x14ac:dyDescent="0.3">
      <c r="A145" s="21" t="s">
        <v>776</v>
      </c>
      <c r="B145" s="21" t="s">
        <v>61</v>
      </c>
      <c r="C145" s="119">
        <f>_xlfn.XLOOKUP(B145,'Pupil Numbers'!A:A,'Pupil Numbers'!D:D)</f>
        <v>237</v>
      </c>
      <c r="D145" s="119">
        <f>_xlfn.XLOOKUP(B145,'Floor Area'!A:A,'Floor Area'!D:D)</f>
        <v>213</v>
      </c>
      <c r="E145" s="119">
        <f>_xlfn.XLOOKUP(B145,Deprivation!A:A,Deprivation!E:E)</f>
        <v>131</v>
      </c>
      <c r="F145" s="79" t="str">
        <f t="shared" si="9"/>
        <v>pupil number237</v>
      </c>
      <c r="G145" s="119" t="str">
        <f t="shared" si="10"/>
        <v>CIP2053</v>
      </c>
      <c r="H145" s="21"/>
      <c r="I145" s="125"/>
      <c r="J145" s="21"/>
      <c r="K145" s="113" t="str">
        <f t="shared" si="11"/>
        <v>CIP2053</v>
      </c>
      <c r="L145" s="116">
        <f>_xlfn.XLOOKUP(K145,'Pupil Numbers'!A:A,'Pupil Numbers'!C:C)</f>
        <v>411</v>
      </c>
      <c r="M145" s="113">
        <f>_xlfn.XLOOKUP(K145,'Floor Area'!A:A,'Floor Area'!C:C)</f>
        <v>1497.07</v>
      </c>
      <c r="N145" s="105">
        <f>_xlfn.XLOOKUP(K145,Deprivation!A:A,Deprivation!D:D)</f>
        <v>13.138686131386901</v>
      </c>
      <c r="O145" s="101" t="s">
        <v>776</v>
      </c>
      <c r="P145" s="101" t="s">
        <v>543</v>
      </c>
      <c r="Q145" s="125" t="str">
        <f>_xlfn.XLOOKUP(K145,Academies!B:B,Academies!C:C,"No")</f>
        <v>No</v>
      </c>
      <c r="S145" s="119"/>
    </row>
    <row r="146" spans="1:19" x14ac:dyDescent="0.3">
      <c r="A146" s="21" t="s">
        <v>776</v>
      </c>
      <c r="B146" s="21" t="s">
        <v>446</v>
      </c>
      <c r="C146" s="119">
        <f>_xlfn.XLOOKUP(B146,'Pupil Numbers'!A:A,'Pupil Numbers'!D:D)</f>
        <v>142</v>
      </c>
      <c r="D146" s="119">
        <f>_xlfn.XLOOKUP(B146,'Floor Area'!A:A,'Floor Area'!D:D)</f>
        <v>163</v>
      </c>
      <c r="E146" s="119">
        <f>_xlfn.XLOOKUP(B146,Deprivation!A:A,Deprivation!E:E)</f>
        <v>179</v>
      </c>
      <c r="F146" s="79" t="str">
        <f t="shared" si="9"/>
        <v>pupil number142</v>
      </c>
      <c r="G146" s="119" t="str">
        <f t="shared" si="10"/>
        <v>CIP3312</v>
      </c>
      <c r="H146" s="21"/>
      <c r="I146" s="125"/>
      <c r="J146" s="21"/>
      <c r="K146" s="113" t="str">
        <f t="shared" si="11"/>
        <v>CIP3312</v>
      </c>
      <c r="L146" s="116">
        <f>_xlfn.XLOOKUP(K146,'Pupil Numbers'!A:A,'Pupil Numbers'!C:C)</f>
        <v>87.901747368421056</v>
      </c>
      <c r="M146" s="113">
        <f>_xlfn.XLOOKUP(K146,'Floor Area'!A:A,'Floor Area'!C:C)</f>
        <v>691.9</v>
      </c>
      <c r="N146" s="105">
        <f>_xlfn.XLOOKUP(K146,Deprivation!A:A,Deprivation!D:D)</f>
        <v>23.3766233766234</v>
      </c>
      <c r="O146" s="101" t="s">
        <v>776</v>
      </c>
      <c r="P146" s="101" t="s">
        <v>745</v>
      </c>
      <c r="Q146" s="125" t="str">
        <f>_xlfn.XLOOKUP(K146,Academies!B:B,Academies!C:C,"No")</f>
        <v>No</v>
      </c>
      <c r="S146" s="119"/>
    </row>
    <row r="147" spans="1:19" x14ac:dyDescent="0.3">
      <c r="A147" s="21" t="s">
        <v>776</v>
      </c>
      <c r="B147" s="21" t="s">
        <v>229</v>
      </c>
      <c r="C147" s="119">
        <f>_xlfn.XLOOKUP(B147,'Pupil Numbers'!A:A,'Pupil Numbers'!D:D)</f>
        <v>144</v>
      </c>
      <c r="D147" s="119">
        <f>_xlfn.XLOOKUP(B147,'Floor Area'!A:A,'Floor Area'!D:D)</f>
        <v>138</v>
      </c>
      <c r="E147" s="119">
        <f>_xlfn.XLOOKUP(B147,Deprivation!A:A,Deprivation!E:E)</f>
        <v>201</v>
      </c>
      <c r="F147" s="79" t="str">
        <f t="shared" si="9"/>
        <v>pupil number144</v>
      </c>
      <c r="G147" s="119" t="str">
        <f t="shared" si="10"/>
        <v>CIP2269</v>
      </c>
      <c r="H147" s="21"/>
      <c r="I147" s="125"/>
      <c r="J147" s="21"/>
      <c r="K147" s="113" t="str">
        <f t="shared" si="11"/>
        <v>CIP2269</v>
      </c>
      <c r="L147" s="116">
        <f>_xlfn.XLOOKUP(K147,'Pupil Numbers'!A:A,'Pupil Numbers'!C:C)</f>
        <v>89.331578947368428</v>
      </c>
      <c r="M147" s="113">
        <f>_xlfn.XLOOKUP(K147,'Floor Area'!A:A,'Floor Area'!C:C)</f>
        <v>466.84000000000003</v>
      </c>
      <c r="N147" s="105">
        <f>_xlfn.XLOOKUP(K147,Deprivation!A:A,Deprivation!D:D)</f>
        <v>29.069767441860499</v>
      </c>
      <c r="O147" s="101" t="s">
        <v>776</v>
      </c>
      <c r="P147" s="101" t="s">
        <v>633</v>
      </c>
      <c r="Q147" s="125" t="str">
        <f>_xlfn.XLOOKUP(K147,Academies!B:B,Academies!C:C,"No")</f>
        <v>No</v>
      </c>
      <c r="S147" s="119"/>
    </row>
    <row r="148" spans="1:19" x14ac:dyDescent="0.3">
      <c r="A148" s="21" t="s">
        <v>776</v>
      </c>
      <c r="B148" s="21" t="s">
        <v>28</v>
      </c>
      <c r="C148" s="119">
        <f>_xlfn.XLOOKUP(B148,'Pupil Numbers'!A:A,'Pupil Numbers'!D:D)</f>
        <v>209</v>
      </c>
      <c r="D148" s="119">
        <f>_xlfn.XLOOKUP(B148,'Floor Area'!A:A,'Floor Area'!D:D)</f>
        <v>200</v>
      </c>
      <c r="E148" s="119">
        <f>_xlfn.XLOOKUP(B148,Deprivation!A:A,Deprivation!E:E)</f>
        <v>104</v>
      </c>
      <c r="F148" s="79" t="str">
        <f t="shared" si="9"/>
        <v>pupil number209</v>
      </c>
      <c r="G148" s="119" t="str">
        <f t="shared" si="10"/>
        <v>CIP2012</v>
      </c>
      <c r="H148" s="21"/>
      <c r="I148" s="125"/>
      <c r="J148" s="21"/>
      <c r="K148" s="113" t="str">
        <f t="shared" si="11"/>
        <v>CIP2012</v>
      </c>
      <c r="L148" s="116">
        <f>_xlfn.XLOOKUP(K148,'Pupil Numbers'!A:A,'Pupil Numbers'!C:C)</f>
        <v>237.29026315789474</v>
      </c>
      <c r="M148" s="113">
        <f>_xlfn.XLOOKUP(K148,'Floor Area'!A:A,'Floor Area'!C:C)</f>
        <v>1237.5</v>
      </c>
      <c r="N148" s="105">
        <f>_xlfn.XLOOKUP(K148,Deprivation!A:A,Deprivation!D:D)</f>
        <v>8.8372093023255793</v>
      </c>
      <c r="O148" s="101" t="s">
        <v>776</v>
      </c>
      <c r="P148" s="101" t="s">
        <v>526</v>
      </c>
      <c r="Q148" s="125" t="str">
        <f>_xlfn.XLOOKUP(K148,Academies!B:B,Academies!C:C,"No")</f>
        <v>No</v>
      </c>
      <c r="S148" s="119"/>
    </row>
    <row r="149" spans="1:19" x14ac:dyDescent="0.3">
      <c r="A149" s="21" t="s">
        <v>776</v>
      </c>
      <c r="B149" s="21" t="s">
        <v>154</v>
      </c>
      <c r="C149" s="119">
        <f>_xlfn.XLOOKUP(B149,'Pupil Numbers'!A:A,'Pupil Numbers'!D:D)</f>
        <v>240</v>
      </c>
      <c r="D149" s="119" t="e">
        <f>_xlfn.XLOOKUP(B149,'Floor Area'!A:A,'Floor Area'!D:D)</f>
        <v>#N/A</v>
      </c>
      <c r="E149" s="119">
        <f>_xlfn.XLOOKUP(B149,Deprivation!A:A,Deprivation!E:E)</f>
        <v>207</v>
      </c>
      <c r="F149" s="79" t="str">
        <f t="shared" si="9"/>
        <v>pupil number240</v>
      </c>
      <c r="G149" s="119" t="str">
        <f t="shared" si="10"/>
        <v>CIP2160</v>
      </c>
      <c r="H149" s="21"/>
      <c r="I149" s="125"/>
      <c r="J149" s="21"/>
      <c r="K149" s="113" t="str">
        <f t="shared" ref="K149:K178" si="12">G149</f>
        <v>CIP2160</v>
      </c>
      <c r="L149" s="116">
        <f>_xlfn.XLOOKUP(K149,'Pupil Numbers'!A:A,'Pupil Numbers'!C:C)</f>
        <v>426.11789473684212</v>
      </c>
      <c r="M149" s="113" t="e">
        <f>_xlfn.XLOOKUP(K149,'Floor Area'!A:A,'Floor Area'!C:C)</f>
        <v>#N/A</v>
      </c>
      <c r="N149" s="105">
        <f>_xlfn.XLOOKUP(K149,Deprivation!A:A,Deprivation!D:D)</f>
        <v>31.920199501246898</v>
      </c>
      <c r="O149" s="101" t="s">
        <v>776</v>
      </c>
      <c r="P149" s="101" t="s">
        <v>591</v>
      </c>
      <c r="Q149" s="125" t="str">
        <f>_xlfn.XLOOKUP(K149,Academies!B:B,Academies!C:C,"No")</f>
        <v>No</v>
      </c>
      <c r="S149" s="119"/>
    </row>
    <row r="150" spans="1:19" x14ac:dyDescent="0.3">
      <c r="A150" s="21" t="s">
        <v>776</v>
      </c>
      <c r="B150" s="21" t="s">
        <v>118</v>
      </c>
      <c r="C150" s="119">
        <f>_xlfn.XLOOKUP(B150,'Pupil Numbers'!A:A,'Pupil Numbers'!D:D)</f>
        <v>212</v>
      </c>
      <c r="D150" s="119">
        <f>_xlfn.XLOOKUP(B150,'Floor Area'!A:A,'Floor Area'!D:D)</f>
        <v>202</v>
      </c>
      <c r="E150" s="119">
        <f>_xlfn.XLOOKUP(B150,Deprivation!A:A,Deprivation!E:E)</f>
        <v>231</v>
      </c>
      <c r="F150" s="79" t="str">
        <f t="shared" si="9"/>
        <v>pupil number212</v>
      </c>
      <c r="G150" s="119" t="str">
        <f t="shared" si="10"/>
        <v>CIP2113</v>
      </c>
      <c r="H150" s="21"/>
      <c r="I150" s="125"/>
      <c r="J150" s="21"/>
      <c r="K150" s="113" t="str">
        <f t="shared" si="12"/>
        <v>CIP2113</v>
      </c>
      <c r="L150" s="116">
        <f>_xlfn.XLOOKUP(K150,'Pupil Numbers'!A:A,'Pupil Numbers'!C:C)</f>
        <v>240.00526315789475</v>
      </c>
      <c r="M150" s="113">
        <f>_xlfn.XLOOKUP(K150,'Floor Area'!A:A,'Floor Area'!C:C)</f>
        <v>1246.6300000000001</v>
      </c>
      <c r="N150" s="105">
        <f>_xlfn.XLOOKUP(K150,Deprivation!A:A,Deprivation!D:D)</f>
        <v>44.954128440367001</v>
      </c>
      <c r="O150" s="101" t="s">
        <v>776</v>
      </c>
      <c r="P150" s="101" t="s">
        <v>572</v>
      </c>
      <c r="Q150" s="125" t="str">
        <f>_xlfn.XLOOKUP(K150,Academies!B:B,Academies!C:C,"No")</f>
        <v>No</v>
      </c>
      <c r="S150" s="119"/>
    </row>
    <row r="151" spans="1:19" x14ac:dyDescent="0.3">
      <c r="A151" s="21" t="s">
        <v>776</v>
      </c>
      <c r="B151" s="21" t="s">
        <v>355</v>
      </c>
      <c r="C151" s="119">
        <f>_xlfn.XLOOKUP(B151,'Pupil Numbers'!A:A,'Pupil Numbers'!D:D)</f>
        <v>97</v>
      </c>
      <c r="D151" s="119">
        <f>_xlfn.XLOOKUP(B151,'Floor Area'!A:A,'Floor Area'!D:D)</f>
        <v>103</v>
      </c>
      <c r="E151" s="119">
        <f>_xlfn.XLOOKUP(B151,Deprivation!A:A,Deprivation!E:E)</f>
        <v>211</v>
      </c>
      <c r="F151" s="79" t="str">
        <f t="shared" si="9"/>
        <v>pupil number97</v>
      </c>
      <c r="G151" s="119" t="str">
        <f t="shared" si="10"/>
        <v>CIP3037</v>
      </c>
      <c r="H151" s="21"/>
      <c r="I151" s="125"/>
      <c r="J151" s="21"/>
      <c r="K151" s="113" t="str">
        <f t="shared" si="12"/>
        <v>CIP3037</v>
      </c>
      <c r="L151" s="116">
        <f>_xlfn.XLOOKUP(K151,'Pupil Numbers'!A:A,'Pupil Numbers'!C:C)</f>
        <v>31.466842105263158</v>
      </c>
      <c r="M151" s="113">
        <f>_xlfn.XLOOKUP(K151,'Floor Area'!A:A,'Floor Area'!C:C)</f>
        <v>271.89</v>
      </c>
      <c r="N151" s="105">
        <f>_xlfn.XLOOKUP(K151,Deprivation!A:A,Deprivation!D:D)</f>
        <v>33.3333333333333</v>
      </c>
      <c r="O151" s="101" t="s">
        <v>776</v>
      </c>
      <c r="P151" s="101" t="s">
        <v>701</v>
      </c>
      <c r="Q151" s="125" t="str">
        <f>_xlfn.XLOOKUP(K151,Academies!B:B,Academies!C:C,"No")</f>
        <v>No</v>
      </c>
      <c r="S151" s="119"/>
    </row>
    <row r="152" spans="1:19" x14ac:dyDescent="0.3">
      <c r="A152" s="21" t="s">
        <v>776</v>
      </c>
      <c r="B152" s="21" t="s">
        <v>112</v>
      </c>
      <c r="C152" s="119">
        <f>_xlfn.XLOOKUP(B152,'Pupil Numbers'!A:A,'Pupil Numbers'!D:D)</f>
        <v>109</v>
      </c>
      <c r="D152" s="119">
        <f>_xlfn.XLOOKUP(B152,'Floor Area'!A:A,'Floor Area'!D:D)</f>
        <v>117</v>
      </c>
      <c r="E152" s="119">
        <f>_xlfn.XLOOKUP(B152,Deprivation!A:A,Deprivation!E:E)</f>
        <v>140</v>
      </c>
      <c r="F152" s="79" t="str">
        <f t="shared" si="9"/>
        <v>pupil number109</v>
      </c>
      <c r="G152" s="119" t="str">
        <f t="shared" si="10"/>
        <v>CIP2106</v>
      </c>
      <c r="H152" s="21"/>
      <c r="I152" s="125"/>
      <c r="J152" s="21"/>
      <c r="K152" s="113" t="str">
        <f t="shared" si="12"/>
        <v>CIP2106</v>
      </c>
      <c r="L152" s="116">
        <f>_xlfn.XLOOKUP(K152,'Pupil Numbers'!A:A,'Pupil Numbers'!C:C)</f>
        <v>53</v>
      </c>
      <c r="M152" s="113">
        <f>_xlfn.XLOOKUP(K152,'Floor Area'!A:A,'Floor Area'!C:C)</f>
        <v>375.06</v>
      </c>
      <c r="N152" s="105">
        <f>_xlfn.XLOOKUP(K152,Deprivation!A:A,Deprivation!D:D)</f>
        <v>15.094339622641501</v>
      </c>
      <c r="O152" s="101" t="s">
        <v>776</v>
      </c>
      <c r="P152" s="101" t="s">
        <v>569</v>
      </c>
      <c r="Q152" s="125" t="str">
        <f>_xlfn.XLOOKUP(K152,Academies!B:B,Academies!C:C,"No")</f>
        <v>No</v>
      </c>
      <c r="S152" s="119"/>
    </row>
    <row r="153" spans="1:19" x14ac:dyDescent="0.3">
      <c r="A153" s="21" t="s">
        <v>776</v>
      </c>
      <c r="B153" s="21" t="s">
        <v>71</v>
      </c>
      <c r="C153" s="119">
        <f>_xlfn.XLOOKUP(B153,'Pupil Numbers'!A:A,'Pupil Numbers'!D:D)</f>
        <v>221</v>
      </c>
      <c r="D153" s="119">
        <f>_xlfn.XLOOKUP(B153,'Floor Area'!A:A,'Floor Area'!D:D)</f>
        <v>232</v>
      </c>
      <c r="E153" s="119">
        <f>_xlfn.XLOOKUP(B153,Deprivation!A:A,Deprivation!E:E)</f>
        <v>180</v>
      </c>
      <c r="F153" s="79" t="str">
        <f t="shared" si="9"/>
        <v>pupil number221</v>
      </c>
      <c r="G153" s="119" t="str">
        <f t="shared" si="10"/>
        <v>CIP2062</v>
      </c>
      <c r="H153" s="21"/>
      <c r="I153" s="125"/>
      <c r="J153" s="21"/>
      <c r="K153" s="113" t="str">
        <f t="shared" si="12"/>
        <v>CIP2062</v>
      </c>
      <c r="L153" s="116">
        <f>_xlfn.XLOOKUP(K153,'Pupil Numbers'!A:A,'Pupil Numbers'!C:C)</f>
        <v>311.44473684210527</v>
      </c>
      <c r="M153" s="113">
        <f>_xlfn.XLOOKUP(K153,'Floor Area'!A:A,'Floor Area'!C:C)</f>
        <v>1839.69</v>
      </c>
      <c r="N153" s="105">
        <f>_xlfn.XLOOKUP(K153,Deprivation!A:A,Deprivation!D:D)</f>
        <v>23.3812949640288</v>
      </c>
      <c r="O153" s="101" t="s">
        <v>776</v>
      </c>
      <c r="P153" s="101" t="s">
        <v>548</v>
      </c>
      <c r="Q153" s="125" t="str">
        <f>_xlfn.XLOOKUP(K153,Academies!B:B,Academies!C:C,"No")</f>
        <v>No</v>
      </c>
      <c r="S153" s="119"/>
    </row>
    <row r="154" spans="1:19" x14ac:dyDescent="0.3">
      <c r="A154" s="21" t="s">
        <v>776</v>
      </c>
      <c r="B154" s="21" t="s">
        <v>363</v>
      </c>
      <c r="C154" s="119">
        <f>_xlfn.XLOOKUP(B154,'Pupil Numbers'!A:A,'Pupil Numbers'!D:D)</f>
        <v>93</v>
      </c>
      <c r="D154" s="119">
        <f>_xlfn.XLOOKUP(B154,'Floor Area'!A:A,'Floor Area'!D:D)</f>
        <v>121</v>
      </c>
      <c r="E154" s="119">
        <f>_xlfn.XLOOKUP(B154,Deprivation!A:A,Deprivation!E:E)</f>
        <v>87</v>
      </c>
      <c r="F154" s="79" t="str">
        <f t="shared" si="9"/>
        <v>pupil number93</v>
      </c>
      <c r="G154" s="119" t="str">
        <f t="shared" si="10"/>
        <v>CIP3041</v>
      </c>
      <c r="H154" s="21"/>
      <c r="I154" s="125"/>
      <c r="J154" s="21"/>
      <c r="K154" s="113" t="str">
        <f t="shared" si="12"/>
        <v>CIP3041</v>
      </c>
      <c r="L154" s="116">
        <f>_xlfn.XLOOKUP(K154,'Pupil Numbers'!A:A,'Pupil Numbers'!C:C)</f>
        <v>23</v>
      </c>
      <c r="M154" s="113">
        <f>_xlfn.XLOOKUP(K154,'Floor Area'!A:A,'Floor Area'!C:C)</f>
        <v>387.68</v>
      </c>
      <c r="N154" s="105">
        <f>_xlfn.XLOOKUP(K154,Deprivation!A:A,Deprivation!D:D)</f>
        <v>0</v>
      </c>
      <c r="O154" s="101" t="s">
        <v>776</v>
      </c>
      <c r="P154" s="101" t="s">
        <v>705</v>
      </c>
      <c r="Q154" s="125" t="str">
        <f>_xlfn.XLOOKUP(K154,Academies!B:B,Academies!C:C,"No")</f>
        <v>No</v>
      </c>
      <c r="S154" s="119"/>
    </row>
    <row r="155" spans="1:19" x14ac:dyDescent="0.3">
      <c r="A155" s="21" t="s">
        <v>776</v>
      </c>
      <c r="B155" s="21" t="s">
        <v>365</v>
      </c>
      <c r="C155" s="119">
        <f>_xlfn.XLOOKUP(B155,'Pupil Numbers'!A:A,'Pupil Numbers'!D:D)</f>
        <v>157</v>
      </c>
      <c r="D155" s="119">
        <f>_xlfn.XLOOKUP(B155,'Floor Area'!A:A,'Floor Area'!D:D)</f>
        <v>148</v>
      </c>
      <c r="E155" s="119">
        <f>_xlfn.XLOOKUP(B155,Deprivation!A:A,Deprivation!E:E)</f>
        <v>195</v>
      </c>
      <c r="F155" s="79" t="str">
        <f t="shared" si="9"/>
        <v>pupil number157</v>
      </c>
      <c r="G155" s="119" t="str">
        <f t="shared" si="10"/>
        <v>CIP3042</v>
      </c>
      <c r="H155" s="21"/>
      <c r="I155" s="125"/>
      <c r="J155" s="21"/>
      <c r="K155" s="113" t="str">
        <f t="shared" si="12"/>
        <v>CIP3042</v>
      </c>
      <c r="L155" s="116">
        <f>_xlfn.XLOOKUP(K155,'Pupil Numbers'!A:A,'Pupil Numbers'!C:C)</f>
        <v>113.97631578947369</v>
      </c>
      <c r="M155" s="113">
        <f>_xlfn.XLOOKUP(K155,'Floor Area'!A:A,'Floor Area'!C:C)</f>
        <v>550.44000000000005</v>
      </c>
      <c r="N155" s="105">
        <f>_xlfn.XLOOKUP(K155,Deprivation!A:A,Deprivation!D:D)</f>
        <v>27.5229357798165</v>
      </c>
      <c r="O155" s="101" t="s">
        <v>776</v>
      </c>
      <c r="P155" s="101" t="s">
        <v>706</v>
      </c>
      <c r="Q155" s="125" t="str">
        <f>_xlfn.XLOOKUP(K155,Academies!B:B,Academies!C:C,"No")</f>
        <v>No</v>
      </c>
      <c r="S155" s="119"/>
    </row>
    <row r="156" spans="1:19" x14ac:dyDescent="0.3">
      <c r="A156" s="21" t="s">
        <v>776</v>
      </c>
      <c r="B156" s="21" t="s">
        <v>456</v>
      </c>
      <c r="C156" s="119">
        <f>_xlfn.XLOOKUP(B156,'Pupil Numbers'!A:A,'Pupil Numbers'!D:D)</f>
        <v>162</v>
      </c>
      <c r="D156" s="119">
        <f>_xlfn.XLOOKUP(B156,'Floor Area'!A:A,'Floor Area'!D:D)</f>
        <v>173</v>
      </c>
      <c r="E156" s="119">
        <f>_xlfn.XLOOKUP(B156,Deprivation!A:A,Deprivation!E:E)</f>
        <v>150</v>
      </c>
      <c r="F156" s="79" t="str">
        <f t="shared" si="9"/>
        <v>pupil number162</v>
      </c>
      <c r="G156" s="119" t="str">
        <f t="shared" si="10"/>
        <v>CIP3321</v>
      </c>
      <c r="H156" s="21"/>
      <c r="I156" s="125"/>
      <c r="J156" s="21"/>
      <c r="K156" s="113" t="str">
        <f t="shared" si="12"/>
        <v>CIP3321</v>
      </c>
      <c r="L156" s="116">
        <f>_xlfn.XLOOKUP(K156,'Pupil Numbers'!A:A,'Pupil Numbers'!C:C)</f>
        <v>129.0728947368421</v>
      </c>
      <c r="M156" s="113">
        <f>_xlfn.XLOOKUP(K156,'Floor Area'!A:A,'Floor Area'!C:C)</f>
        <v>852.62</v>
      </c>
      <c r="N156" s="105">
        <f>_xlfn.XLOOKUP(K156,Deprivation!A:A,Deprivation!D:D)</f>
        <v>16.1016949152542</v>
      </c>
      <c r="O156" s="101" t="s">
        <v>776</v>
      </c>
      <c r="P156" s="101" t="s">
        <v>750</v>
      </c>
      <c r="Q156" s="125" t="str">
        <f>_xlfn.XLOOKUP(K156,Academies!B:B,Academies!C:C,"No")</f>
        <v>No</v>
      </c>
      <c r="S156" s="119"/>
    </row>
    <row r="157" spans="1:19" x14ac:dyDescent="0.3">
      <c r="A157" s="21" t="s">
        <v>776</v>
      </c>
      <c r="B157" s="21" t="s">
        <v>120</v>
      </c>
      <c r="C157" s="119">
        <f>_xlfn.XLOOKUP(B157,'Pupil Numbers'!A:A,'Pupil Numbers'!D:D)</f>
        <v>185</v>
      </c>
      <c r="D157" s="119">
        <f>_xlfn.XLOOKUP(B157,'Floor Area'!A:A,'Floor Area'!D:D)</f>
        <v>184</v>
      </c>
      <c r="E157" s="119">
        <f>_xlfn.XLOOKUP(B157,Deprivation!A:A,Deprivation!E:E)</f>
        <v>155</v>
      </c>
      <c r="F157" s="79" t="str">
        <f t="shared" si="9"/>
        <v>pupil number185</v>
      </c>
      <c r="G157" s="119" t="str">
        <f t="shared" si="10"/>
        <v>CIP2115</v>
      </c>
      <c r="H157" s="21"/>
      <c r="I157" s="125"/>
      <c r="J157" s="21"/>
      <c r="K157" s="113" t="str">
        <f t="shared" si="12"/>
        <v>CIP2115</v>
      </c>
      <c r="L157" s="116">
        <f>_xlfn.XLOOKUP(K157,'Pupil Numbers'!A:A,'Pupil Numbers'!C:C)</f>
        <v>189</v>
      </c>
      <c r="M157" s="113">
        <f>_xlfn.XLOOKUP(K157,'Floor Area'!A:A,'Floor Area'!C:C)</f>
        <v>1113.6500000000001</v>
      </c>
      <c r="N157" s="105">
        <f>_xlfn.XLOOKUP(K157,Deprivation!A:A,Deprivation!D:D)</f>
        <v>17.460317460317501</v>
      </c>
      <c r="O157" s="101" t="s">
        <v>776</v>
      </c>
      <c r="P157" s="101" t="s">
        <v>573</v>
      </c>
      <c r="Q157" s="125" t="str">
        <f>_xlfn.XLOOKUP(K157,Academies!B:B,Academies!C:C,"No")</f>
        <v>No</v>
      </c>
      <c r="S157" s="119"/>
    </row>
    <row r="158" spans="1:19" x14ac:dyDescent="0.3">
      <c r="A158" s="21" t="s">
        <v>776</v>
      </c>
      <c r="B158" s="21" t="s">
        <v>306</v>
      </c>
      <c r="C158" s="119">
        <f>_xlfn.XLOOKUP(B158,'Pupil Numbers'!A:A,'Pupil Numbers'!D:D)</f>
        <v>182</v>
      </c>
      <c r="D158" s="119">
        <f>_xlfn.XLOOKUP(B158,'Floor Area'!A:A,'Floor Area'!D:D)</f>
        <v>181</v>
      </c>
      <c r="E158" s="119">
        <f>_xlfn.XLOOKUP(B158,Deprivation!A:A,Deprivation!E:E)</f>
        <v>126</v>
      </c>
      <c r="F158" s="79" t="str">
        <f t="shared" si="9"/>
        <v>pupil number182</v>
      </c>
      <c r="G158" s="119" t="str">
        <f t="shared" si="10"/>
        <v>CIP2511</v>
      </c>
      <c r="H158" s="21"/>
      <c r="I158" s="125"/>
      <c r="J158" s="21"/>
      <c r="K158" s="113" t="str">
        <f t="shared" si="12"/>
        <v>CIP2511</v>
      </c>
      <c r="L158" s="116">
        <f>_xlfn.XLOOKUP(K158,'Pupil Numbers'!A:A,'Pupil Numbers'!C:C)</f>
        <v>179</v>
      </c>
      <c r="M158" s="113">
        <f>_xlfn.XLOOKUP(K158,'Floor Area'!A:A,'Floor Area'!C:C)</f>
        <v>1039.0899999999999</v>
      </c>
      <c r="N158" s="105">
        <f>_xlfn.XLOOKUP(K158,Deprivation!A:A,Deprivation!D:D)</f>
        <v>12.290502793296101</v>
      </c>
      <c r="O158" s="101" t="s">
        <v>776</v>
      </c>
      <c r="P158" s="101" t="s">
        <v>674</v>
      </c>
      <c r="Q158" s="125" t="str">
        <f>_xlfn.XLOOKUP(K158,Academies!B:B,Academies!C:C,"No")</f>
        <v>No</v>
      </c>
      <c r="S158" s="119"/>
    </row>
    <row r="159" spans="1:19" x14ac:dyDescent="0.3">
      <c r="A159" s="21" t="s">
        <v>776</v>
      </c>
      <c r="B159" s="21" t="s">
        <v>269</v>
      </c>
      <c r="C159" s="119">
        <f>_xlfn.XLOOKUP(B159,'Pupil Numbers'!A:A,'Pupil Numbers'!D:D)</f>
        <v>196</v>
      </c>
      <c r="D159" s="119">
        <f>_xlfn.XLOOKUP(B159,'Floor Area'!A:A,'Floor Area'!D:D)</f>
        <v>191</v>
      </c>
      <c r="E159" s="119">
        <f>_xlfn.XLOOKUP(B159,Deprivation!A:A,Deprivation!E:E)</f>
        <v>172</v>
      </c>
      <c r="F159" s="79" t="str">
        <f t="shared" si="9"/>
        <v>pupil number196</v>
      </c>
      <c r="G159" s="119" t="str">
        <f t="shared" si="10"/>
        <v>CIP2321</v>
      </c>
      <c r="H159" s="21"/>
      <c r="I159" s="125"/>
      <c r="J159" s="21"/>
      <c r="K159" s="113" t="str">
        <f t="shared" si="12"/>
        <v>CIP2321</v>
      </c>
      <c r="L159" s="116">
        <f>_xlfn.XLOOKUP(K159,'Pupil Numbers'!A:A,'Pupil Numbers'!C:C)</f>
        <v>208</v>
      </c>
      <c r="M159" s="113">
        <f>_xlfn.XLOOKUP(K159,'Floor Area'!A:A,'Floor Area'!C:C)</f>
        <v>1175.26</v>
      </c>
      <c r="N159" s="105">
        <f>_xlfn.XLOOKUP(K159,Deprivation!A:A,Deprivation!D:D)</f>
        <v>21.634615384615401</v>
      </c>
      <c r="O159" s="101" t="s">
        <v>776</v>
      </c>
      <c r="P159" s="101" t="s">
        <v>653</v>
      </c>
      <c r="Q159" s="125" t="str">
        <f>_xlfn.XLOOKUP(K159,Academies!B:B,Academies!C:C,"No")</f>
        <v>No</v>
      </c>
      <c r="S159" s="119"/>
    </row>
    <row r="160" spans="1:19" x14ac:dyDescent="0.3">
      <c r="A160" s="21" t="s">
        <v>776</v>
      </c>
      <c r="B160" s="21" t="s">
        <v>319</v>
      </c>
      <c r="C160" s="119">
        <f>_xlfn.XLOOKUP(B160,'Pupil Numbers'!A:A,'Pupil Numbers'!D:D)</f>
        <v>183</v>
      </c>
      <c r="D160" s="119">
        <f>_xlfn.XLOOKUP(B160,'Floor Area'!A:A,'Floor Area'!D:D)</f>
        <v>204</v>
      </c>
      <c r="E160" s="119">
        <f>_xlfn.XLOOKUP(B160,Deprivation!A:A,Deprivation!E:E)</f>
        <v>216</v>
      </c>
      <c r="F160" s="79" t="str">
        <f t="shared" si="9"/>
        <v>pupil number183</v>
      </c>
      <c r="G160" s="119" t="str">
        <f t="shared" si="10"/>
        <v>CIP2626</v>
      </c>
      <c r="H160" s="21"/>
      <c r="I160" s="125"/>
      <c r="J160" s="21"/>
      <c r="K160" s="113" t="str">
        <f t="shared" si="12"/>
        <v>CIP2626</v>
      </c>
      <c r="L160" s="116">
        <f>_xlfn.XLOOKUP(K160,'Pupil Numbers'!A:A,'Pupil Numbers'!C:C)</f>
        <v>183</v>
      </c>
      <c r="M160" s="113">
        <f>_xlfn.XLOOKUP(K160,'Floor Area'!A:A,'Floor Area'!C:C)</f>
        <v>1270.69</v>
      </c>
      <c r="N160" s="105">
        <f>_xlfn.XLOOKUP(K160,Deprivation!A:A,Deprivation!D:D)</f>
        <v>34.426229508196698</v>
      </c>
      <c r="O160" s="101" t="s">
        <v>776</v>
      </c>
      <c r="P160" s="101" t="s">
        <v>681</v>
      </c>
      <c r="Q160" s="125" t="str">
        <f>_xlfn.XLOOKUP(K160,Academies!B:B,Academies!C:C,"No")</f>
        <v>No</v>
      </c>
      <c r="S160" s="119"/>
    </row>
    <row r="161" spans="1:19" x14ac:dyDescent="0.3">
      <c r="A161" s="21" t="s">
        <v>776</v>
      </c>
      <c r="B161" s="21" t="s">
        <v>254</v>
      </c>
      <c r="C161" s="119">
        <f>_xlfn.XLOOKUP(B161,'Pupil Numbers'!A:A,'Pupil Numbers'!D:D)</f>
        <v>233</v>
      </c>
      <c r="D161" s="119">
        <f>_xlfn.XLOOKUP(B161,'Floor Area'!A:A,'Floor Area'!D:D)</f>
        <v>238</v>
      </c>
      <c r="E161" s="119">
        <f>_xlfn.XLOOKUP(B161,Deprivation!A:A,Deprivation!E:E)</f>
        <v>203</v>
      </c>
      <c r="F161" s="79" t="str">
        <f t="shared" si="9"/>
        <v>pupil number233</v>
      </c>
      <c r="G161" s="119" t="str">
        <f t="shared" si="10"/>
        <v>CIP2293</v>
      </c>
      <c r="H161" s="21"/>
      <c r="I161" s="125"/>
      <c r="J161" s="21"/>
      <c r="K161" s="113" t="str">
        <f t="shared" si="12"/>
        <v>CIP2293</v>
      </c>
      <c r="L161" s="116">
        <f>_xlfn.XLOOKUP(K161,'Pupil Numbers'!A:A,'Pupil Numbers'!C:C)</f>
        <v>388.62210526315789</v>
      </c>
      <c r="M161" s="113">
        <f>_xlfn.XLOOKUP(K161,'Floor Area'!A:A,'Floor Area'!C:C)</f>
        <v>2123.92</v>
      </c>
      <c r="N161" s="105">
        <f>_xlfn.XLOOKUP(K161,Deprivation!A:A,Deprivation!D:D)</f>
        <v>30.386740331491701</v>
      </c>
      <c r="O161" s="101" t="s">
        <v>776</v>
      </c>
      <c r="P161" s="101" t="s">
        <v>644</v>
      </c>
      <c r="Q161" s="125" t="str">
        <f>_xlfn.XLOOKUP(K161,Academies!B:B,Academies!C:C,"No")</f>
        <v>No</v>
      </c>
      <c r="S161" s="119"/>
    </row>
    <row r="162" spans="1:19" x14ac:dyDescent="0.3">
      <c r="A162" s="21" t="s">
        <v>776</v>
      </c>
      <c r="B162" s="21" t="s">
        <v>77</v>
      </c>
      <c r="C162" s="119">
        <f>_xlfn.XLOOKUP(B162,'Pupil Numbers'!A:A,'Pupil Numbers'!D:D)</f>
        <v>207</v>
      </c>
      <c r="D162" s="119">
        <f>_xlfn.XLOOKUP(B162,'Floor Area'!A:A,'Floor Area'!D:D)</f>
        <v>229</v>
      </c>
      <c r="E162" s="119">
        <f>_xlfn.XLOOKUP(B162,Deprivation!A:A,Deprivation!E:E)</f>
        <v>226</v>
      </c>
      <c r="F162" s="79" t="str">
        <f t="shared" si="9"/>
        <v>pupil number207</v>
      </c>
      <c r="G162" s="119" t="str">
        <f t="shared" si="10"/>
        <v>CIP2076</v>
      </c>
      <c r="H162" s="21"/>
      <c r="I162" s="125"/>
      <c r="J162" s="21"/>
      <c r="K162" s="113" t="str">
        <f t="shared" si="12"/>
        <v>CIP2076</v>
      </c>
      <c r="L162" s="116">
        <f>_xlfn.XLOOKUP(K162,'Pupil Numbers'!A:A,'Pupil Numbers'!C:C)</f>
        <v>227.21894736842106</v>
      </c>
      <c r="M162" s="113">
        <f>_xlfn.XLOOKUP(K162,'Floor Area'!A:A,'Floor Area'!C:C)</f>
        <v>1693.26</v>
      </c>
      <c r="N162" s="105">
        <f>_xlfn.XLOOKUP(K162,Deprivation!A:A,Deprivation!D:D)</f>
        <v>40.096618357487898</v>
      </c>
      <c r="O162" s="101" t="s">
        <v>776</v>
      </c>
      <c r="P162" s="101" t="s">
        <v>551</v>
      </c>
      <c r="Q162" s="125" t="str">
        <f>_xlfn.XLOOKUP(K162,Academies!B:B,Academies!C:C,"No")</f>
        <v>No</v>
      </c>
      <c r="S162" s="119"/>
    </row>
    <row r="163" spans="1:19" x14ac:dyDescent="0.3">
      <c r="A163" s="21" t="s">
        <v>776</v>
      </c>
      <c r="B163" s="21" t="s">
        <v>130</v>
      </c>
      <c r="C163" s="119">
        <f>_xlfn.XLOOKUP(B163,'Pupil Numbers'!A:A,'Pupil Numbers'!D:D)</f>
        <v>111</v>
      </c>
      <c r="D163" s="119">
        <f>_xlfn.XLOOKUP(B163,'Floor Area'!A:A,'Floor Area'!D:D)</f>
        <v>125</v>
      </c>
      <c r="E163" s="119">
        <f>_xlfn.XLOOKUP(B163,Deprivation!A:A,Deprivation!E:E)</f>
        <v>120</v>
      </c>
      <c r="F163" s="79" t="str">
        <f t="shared" si="9"/>
        <v>pupil number111</v>
      </c>
      <c r="G163" s="119" t="str">
        <f t="shared" si="10"/>
        <v>CIP2132</v>
      </c>
      <c r="H163" s="21"/>
      <c r="I163" s="125"/>
      <c r="J163" s="21"/>
      <c r="K163" s="113" t="str">
        <f t="shared" si="12"/>
        <v>CIP2132</v>
      </c>
      <c r="L163" s="116">
        <f>_xlfn.XLOOKUP(K163,'Pupil Numbers'!A:A,'Pupil Numbers'!C:C)</f>
        <v>55</v>
      </c>
      <c r="M163" s="113">
        <f>_xlfn.XLOOKUP(K163,'Floor Area'!A:A,'Floor Area'!C:C)</f>
        <v>401.7</v>
      </c>
      <c r="N163" s="105">
        <f>_xlfn.XLOOKUP(K163,Deprivation!A:A,Deprivation!D:D)</f>
        <v>10.909090909090899</v>
      </c>
      <c r="O163" s="101" t="s">
        <v>776</v>
      </c>
      <c r="P163" s="101" t="s">
        <v>578</v>
      </c>
      <c r="Q163" s="125" t="str">
        <f>_xlfn.XLOOKUP(K163,Academies!B:B,Academies!C:C,"No")</f>
        <v>No</v>
      </c>
      <c r="S163" s="119"/>
    </row>
    <row r="164" spans="1:19" x14ac:dyDescent="0.3">
      <c r="A164" s="21" t="s">
        <v>776</v>
      </c>
      <c r="B164" s="21" t="s">
        <v>373</v>
      </c>
      <c r="C164" s="119">
        <f>_xlfn.XLOOKUP(B164,'Pupil Numbers'!A:A,'Pupil Numbers'!D:D)</f>
        <v>148</v>
      </c>
      <c r="D164" s="119">
        <f>_xlfn.XLOOKUP(B164,'Floor Area'!A:A,'Floor Area'!D:D)</f>
        <v>120</v>
      </c>
      <c r="E164" s="119">
        <f>_xlfn.XLOOKUP(B164,Deprivation!A:A,Deprivation!E:E)</f>
        <v>145</v>
      </c>
      <c r="F164" s="79" t="str">
        <f t="shared" si="9"/>
        <v>pupil number148</v>
      </c>
      <c r="G164" s="119" t="str">
        <f t="shared" si="10"/>
        <v>CIP3055</v>
      </c>
      <c r="H164" s="21"/>
      <c r="I164" s="125"/>
      <c r="J164" s="21"/>
      <c r="K164" s="113" t="str">
        <f t="shared" si="12"/>
        <v>CIP3055</v>
      </c>
      <c r="L164" s="116">
        <f>_xlfn.XLOOKUP(K164,'Pupil Numbers'!A:A,'Pupil Numbers'!C:C)</f>
        <v>96</v>
      </c>
      <c r="M164" s="113">
        <f>_xlfn.XLOOKUP(K164,'Floor Area'!A:A,'Floor Area'!C:C)</f>
        <v>383.27</v>
      </c>
      <c r="N164" s="105">
        <f>_xlfn.XLOOKUP(K164,Deprivation!A:A,Deprivation!D:D)</f>
        <v>15.625</v>
      </c>
      <c r="O164" s="101" t="s">
        <v>776</v>
      </c>
      <c r="P164" s="101" t="s">
        <v>710</v>
      </c>
      <c r="Q164" s="125" t="str">
        <f>_xlfn.XLOOKUP(K164,Academies!B:B,Academies!C:C,"No")</f>
        <v>No</v>
      </c>
      <c r="S164" s="119"/>
    </row>
    <row r="165" spans="1:19" x14ac:dyDescent="0.3">
      <c r="A165" s="21" t="s">
        <v>776</v>
      </c>
      <c r="B165" s="21" t="s">
        <v>290</v>
      </c>
      <c r="C165" s="119">
        <f>_xlfn.XLOOKUP(B165,'Pupil Numbers'!A:A,'Pupil Numbers'!D:D)</f>
        <v>226</v>
      </c>
      <c r="D165" s="119">
        <f>_xlfn.XLOOKUP(B165,'Floor Area'!A:A,'Floor Area'!D:D)</f>
        <v>214</v>
      </c>
      <c r="E165" s="119">
        <f>_xlfn.XLOOKUP(B165,Deprivation!A:A,Deprivation!E:E)</f>
        <v>125</v>
      </c>
      <c r="F165" s="79" t="str">
        <f t="shared" si="9"/>
        <v>pupil number226</v>
      </c>
      <c r="G165" s="119" t="str">
        <f t="shared" si="10"/>
        <v>CIP2359</v>
      </c>
      <c r="H165" s="21"/>
      <c r="I165" s="125"/>
      <c r="J165" s="21"/>
      <c r="K165" s="113" t="str">
        <f t="shared" si="12"/>
        <v>CIP2359</v>
      </c>
      <c r="L165" s="116">
        <f>_xlfn.XLOOKUP(K165,'Pupil Numbers'!A:A,'Pupil Numbers'!C:C)</f>
        <v>317.31585263157893</v>
      </c>
      <c r="M165" s="113">
        <f>_xlfn.XLOOKUP(K165,'Floor Area'!A:A,'Floor Area'!C:C)</f>
        <v>1502.16</v>
      </c>
      <c r="N165" s="105">
        <f>_xlfn.XLOOKUP(K165,Deprivation!A:A,Deprivation!D:D)</f>
        <v>11.888111888111901</v>
      </c>
      <c r="O165" s="101" t="s">
        <v>776</v>
      </c>
      <c r="P165" s="101" t="s">
        <v>664</v>
      </c>
      <c r="Q165" s="125" t="str">
        <f>_xlfn.XLOOKUP(K165,Academies!B:B,Academies!C:C,"No")</f>
        <v>No</v>
      </c>
      <c r="S165" s="119"/>
    </row>
    <row r="166" spans="1:19" x14ac:dyDescent="0.3">
      <c r="A166" s="21" t="s">
        <v>776</v>
      </c>
      <c r="B166" s="21" t="s">
        <v>376</v>
      </c>
      <c r="C166" s="119">
        <f>_xlfn.XLOOKUP(B166,'Pupil Numbers'!A:A,'Pupil Numbers'!D:D)</f>
        <v>99</v>
      </c>
      <c r="D166" s="119">
        <f>_xlfn.XLOOKUP(B166,'Floor Area'!A:A,'Floor Area'!D:D)</f>
        <v>97</v>
      </c>
      <c r="E166" s="119">
        <f>_xlfn.XLOOKUP(B166,Deprivation!A:A,Deprivation!E:E)</f>
        <v>99</v>
      </c>
      <c r="F166" s="79" t="str">
        <f t="shared" si="9"/>
        <v>pupil number99</v>
      </c>
      <c r="G166" s="119" t="str">
        <f t="shared" si="10"/>
        <v>CIP3060</v>
      </c>
      <c r="H166" s="21"/>
      <c r="I166" s="125"/>
      <c r="J166" s="21"/>
      <c r="K166" s="113" t="str">
        <f t="shared" si="12"/>
        <v>CIP3060</v>
      </c>
      <c r="L166" s="116">
        <f>_xlfn.XLOOKUP(K166,'Pupil Numbers'!A:A,'Pupil Numbers'!C:C)</f>
        <v>38</v>
      </c>
      <c r="M166" s="113">
        <f>_xlfn.XLOOKUP(K166,'Floor Area'!A:A,'Floor Area'!C:C)</f>
        <v>245.63</v>
      </c>
      <c r="N166" s="105">
        <f>_xlfn.XLOOKUP(K166,Deprivation!A:A,Deprivation!D:D)</f>
        <v>7.8947368421052602</v>
      </c>
      <c r="O166" s="101" t="s">
        <v>776</v>
      </c>
      <c r="P166" s="101" t="s">
        <v>712</v>
      </c>
      <c r="Q166" s="125" t="str">
        <f>_xlfn.XLOOKUP(K166,Academies!B:B,Academies!C:C,"No")</f>
        <v>No</v>
      </c>
      <c r="S166" s="119"/>
    </row>
    <row r="167" spans="1:19" x14ac:dyDescent="0.3">
      <c r="A167" s="21" t="s">
        <v>776</v>
      </c>
      <c r="B167" s="21" t="s">
        <v>378</v>
      </c>
      <c r="C167" s="119">
        <f>_xlfn.XLOOKUP(B167,'Pupil Numbers'!A:A,'Pupil Numbers'!D:D)</f>
        <v>147</v>
      </c>
      <c r="D167" s="119">
        <f>_xlfn.XLOOKUP(B167,'Floor Area'!A:A,'Floor Area'!D:D)</f>
        <v>99</v>
      </c>
      <c r="E167" s="119">
        <f>_xlfn.XLOOKUP(B167,Deprivation!A:A,Deprivation!E:E)</f>
        <v>102</v>
      </c>
      <c r="F167" s="79" t="str">
        <f t="shared" si="9"/>
        <v>pupil number147</v>
      </c>
      <c r="G167" s="119" t="str">
        <f t="shared" si="10"/>
        <v>CIP3061</v>
      </c>
      <c r="H167" s="21"/>
      <c r="I167" s="125"/>
      <c r="J167" s="21"/>
      <c r="K167" s="113" t="str">
        <f t="shared" si="12"/>
        <v>CIP3061</v>
      </c>
      <c r="L167" s="116">
        <f>_xlfn.XLOOKUP(K167,'Pupil Numbers'!A:A,'Pupil Numbers'!C:C)</f>
        <v>92</v>
      </c>
      <c r="M167" s="113">
        <f>_xlfn.XLOOKUP(K167,'Floor Area'!A:A,'Floor Area'!C:C)</f>
        <v>253.45000000000002</v>
      </c>
      <c r="N167" s="105">
        <f>_xlfn.XLOOKUP(K167,Deprivation!A:A,Deprivation!D:D)</f>
        <v>8.6956521739130412</v>
      </c>
      <c r="O167" s="101" t="s">
        <v>776</v>
      </c>
      <c r="P167" s="101" t="s">
        <v>713</v>
      </c>
      <c r="Q167" s="125" t="str">
        <f>_xlfn.XLOOKUP(K167,Academies!B:B,Academies!C:C,"No")</f>
        <v>No</v>
      </c>
      <c r="S167" s="119"/>
    </row>
    <row r="168" spans="1:19" x14ac:dyDescent="0.3">
      <c r="A168" s="21" t="s">
        <v>776</v>
      </c>
      <c r="B168" s="21" t="s">
        <v>380</v>
      </c>
      <c r="C168" s="119">
        <f>_xlfn.XLOOKUP(B168,'Pupil Numbers'!A:A,'Pupil Numbers'!D:D)</f>
        <v>113</v>
      </c>
      <c r="D168" s="119">
        <f>_xlfn.XLOOKUP(B168,'Floor Area'!A:A,'Floor Area'!D:D)</f>
        <v>111</v>
      </c>
      <c r="E168" s="119">
        <f>_xlfn.XLOOKUP(B168,Deprivation!A:A,Deprivation!E:E)</f>
        <v>149</v>
      </c>
      <c r="F168" s="79" t="str">
        <f t="shared" si="9"/>
        <v>pupil number113</v>
      </c>
      <c r="G168" s="119" t="str">
        <f t="shared" si="10"/>
        <v>CIP3062</v>
      </c>
      <c r="H168" s="21"/>
      <c r="I168" s="125"/>
      <c r="J168" s="21"/>
      <c r="K168" s="113" t="str">
        <f t="shared" si="12"/>
        <v>CIP3062</v>
      </c>
      <c r="L168" s="116">
        <f>_xlfn.XLOOKUP(K168,'Pupil Numbers'!A:A,'Pupil Numbers'!C:C)</f>
        <v>56</v>
      </c>
      <c r="M168" s="113">
        <f>_xlfn.XLOOKUP(K168,'Floor Area'!A:A,'Floor Area'!C:C)</f>
        <v>338.48</v>
      </c>
      <c r="N168" s="105">
        <f>_xlfn.XLOOKUP(K168,Deprivation!A:A,Deprivation!D:D)</f>
        <v>16.071428571428601</v>
      </c>
      <c r="O168" s="101" t="s">
        <v>776</v>
      </c>
      <c r="P168" s="101" t="s">
        <v>714</v>
      </c>
      <c r="Q168" s="125" t="str">
        <f>_xlfn.XLOOKUP(K168,Academies!B:B,Academies!C:C,"No")</f>
        <v>No</v>
      </c>
      <c r="S168" s="119"/>
    </row>
    <row r="169" spans="1:19" x14ac:dyDescent="0.3">
      <c r="A169" s="21" t="s">
        <v>776</v>
      </c>
      <c r="B169" s="21" t="s">
        <v>87</v>
      </c>
      <c r="C169" s="119">
        <f>_xlfn.XLOOKUP(B169,'Pupil Numbers'!A:A,'Pupil Numbers'!D:D)</f>
        <v>164</v>
      </c>
      <c r="D169" s="119">
        <f>_xlfn.XLOOKUP(B169,'Floor Area'!A:A,'Floor Area'!D:D)</f>
        <v>155</v>
      </c>
      <c r="E169" s="119">
        <f>_xlfn.XLOOKUP(B169,Deprivation!A:A,Deprivation!E:E)</f>
        <v>94</v>
      </c>
      <c r="F169" s="79" t="str">
        <f t="shared" si="9"/>
        <v>pupil number164</v>
      </c>
      <c r="G169" s="119" t="str">
        <f t="shared" si="10"/>
        <v>CIP2084</v>
      </c>
      <c r="H169" s="21"/>
      <c r="I169" s="125"/>
      <c r="J169" s="21"/>
      <c r="K169" s="113" t="str">
        <f t="shared" si="12"/>
        <v>CIP2084</v>
      </c>
      <c r="L169" s="116">
        <f>_xlfn.XLOOKUP(K169,'Pupil Numbers'!A:A,'Pupil Numbers'!C:C)</f>
        <v>130</v>
      </c>
      <c r="M169" s="113">
        <f>_xlfn.XLOOKUP(K169,'Floor Area'!A:A,'Floor Area'!C:C)</f>
        <v>612.69000000000005</v>
      </c>
      <c r="N169" s="105">
        <f>_xlfn.XLOOKUP(K169,Deprivation!A:A,Deprivation!D:D)</f>
        <v>6.9230769230769207</v>
      </c>
      <c r="O169" s="101" t="s">
        <v>776</v>
      </c>
      <c r="P169" s="101" t="s">
        <v>556</v>
      </c>
      <c r="Q169" s="125" t="str">
        <f>_xlfn.XLOOKUP(K169,Academies!B:B,Academies!C:C,"No")</f>
        <v>No</v>
      </c>
      <c r="S169" s="119"/>
    </row>
    <row r="170" spans="1:19" x14ac:dyDescent="0.3">
      <c r="A170" s="21" t="s">
        <v>776</v>
      </c>
      <c r="B170" s="21" t="s">
        <v>488</v>
      </c>
      <c r="C170" s="119">
        <f>_xlfn.XLOOKUP(B170,'Pupil Numbers'!A:A,'Pupil Numbers'!D:D)</f>
        <v>217</v>
      </c>
      <c r="D170" s="119">
        <f>_xlfn.XLOOKUP(B170,'Floor Area'!A:A,'Floor Area'!D:D)</f>
        <v>219</v>
      </c>
      <c r="E170" s="119">
        <f>_xlfn.XLOOKUP(B170,Deprivation!A:A,Deprivation!E:E)</f>
        <v>209</v>
      </c>
      <c r="F170" s="79" t="str">
        <f t="shared" si="9"/>
        <v>pupil number217</v>
      </c>
      <c r="G170" s="119" t="str">
        <f t="shared" si="10"/>
        <v>CIP5204</v>
      </c>
      <c r="H170" s="21"/>
      <c r="I170" s="125"/>
      <c r="J170" s="21"/>
      <c r="K170" s="113" t="str">
        <f t="shared" si="12"/>
        <v>CIP5204</v>
      </c>
      <c r="L170" s="116">
        <f>_xlfn.XLOOKUP(K170,'Pupil Numbers'!A:A,'Pupil Numbers'!C:C)</f>
        <v>277.13894736842104</v>
      </c>
      <c r="M170" s="113">
        <f>_xlfn.XLOOKUP(K170,'Floor Area'!A:A,'Floor Area'!C:C)</f>
        <v>1526.25</v>
      </c>
      <c r="N170" s="105">
        <f>_xlfn.XLOOKUP(K170,Deprivation!A:A,Deprivation!D:D)</f>
        <v>32.4427480916031</v>
      </c>
      <c r="O170" s="101" t="s">
        <v>776</v>
      </c>
      <c r="P170" s="101" t="s">
        <v>766</v>
      </c>
      <c r="Q170" s="125" t="str">
        <f>_xlfn.XLOOKUP(K170,Academies!B:B,Academies!C:C,"No")</f>
        <v>No</v>
      </c>
      <c r="S170" s="119"/>
    </row>
    <row r="171" spans="1:19" x14ac:dyDescent="0.3">
      <c r="A171" s="21" t="s">
        <v>776</v>
      </c>
      <c r="B171" s="21" t="s">
        <v>148</v>
      </c>
      <c r="C171" s="119">
        <f>_xlfn.XLOOKUP(B171,'Pupil Numbers'!A:A,'Pupil Numbers'!D:D)</f>
        <v>198</v>
      </c>
      <c r="D171" s="119">
        <f>_xlfn.XLOOKUP(B171,'Floor Area'!A:A,'Floor Area'!D:D)</f>
        <v>183</v>
      </c>
      <c r="E171" s="119">
        <f>_xlfn.XLOOKUP(B171,Deprivation!A:A,Deprivation!E:E)</f>
        <v>88</v>
      </c>
      <c r="F171" s="79" t="str">
        <f t="shared" si="9"/>
        <v>pupil number198</v>
      </c>
      <c r="G171" s="119" t="str">
        <f t="shared" si="10"/>
        <v>CIP2153</v>
      </c>
      <c r="H171" s="21"/>
      <c r="I171" s="125"/>
      <c r="J171" s="21"/>
      <c r="K171" s="113" t="str">
        <f t="shared" si="12"/>
        <v>CIP2153</v>
      </c>
      <c r="L171" s="116">
        <f>_xlfn.XLOOKUP(K171,'Pupil Numbers'!A:A,'Pupil Numbers'!C:C)</f>
        <v>209</v>
      </c>
      <c r="M171" s="113">
        <f>_xlfn.XLOOKUP(K171,'Floor Area'!A:A,'Floor Area'!C:C)</f>
        <v>1074.8</v>
      </c>
      <c r="N171" s="105">
        <f>_xlfn.XLOOKUP(K171,Deprivation!A:A,Deprivation!D:D)</f>
        <v>3.8277511961722501</v>
      </c>
      <c r="O171" s="101" t="s">
        <v>776</v>
      </c>
      <c r="P171" s="101" t="s">
        <v>588</v>
      </c>
      <c r="Q171" s="125" t="str">
        <f>_xlfn.XLOOKUP(K171,Academies!B:B,Academies!C:C,"No")</f>
        <v>No</v>
      </c>
      <c r="S171" s="119"/>
    </row>
    <row r="172" spans="1:19" x14ac:dyDescent="0.3">
      <c r="A172" s="21" t="s">
        <v>776</v>
      </c>
      <c r="B172" s="21" t="s">
        <v>458</v>
      </c>
      <c r="C172" s="119">
        <f>_xlfn.XLOOKUP(B172,'Pupil Numbers'!A:A,'Pupil Numbers'!D:D)</f>
        <v>104</v>
      </c>
      <c r="D172" s="119">
        <f>_xlfn.XLOOKUP(B172,'Floor Area'!A:A,'Floor Area'!D:D)</f>
        <v>108</v>
      </c>
      <c r="E172" s="119">
        <f>_xlfn.XLOOKUP(B172,Deprivation!A:A,Deprivation!E:E)</f>
        <v>138</v>
      </c>
      <c r="F172" s="79" t="str">
        <f t="shared" si="9"/>
        <v>pupil number104</v>
      </c>
      <c r="G172" s="119" t="str">
        <f t="shared" si="10"/>
        <v>CIP3324</v>
      </c>
      <c r="H172" s="21"/>
      <c r="I172" s="125"/>
      <c r="J172" s="21"/>
      <c r="K172" s="113" t="str">
        <f t="shared" si="12"/>
        <v>CIP3324</v>
      </c>
      <c r="L172" s="116">
        <f>_xlfn.XLOOKUP(K172,'Pupil Numbers'!A:A,'Pupil Numbers'!C:C)</f>
        <v>47</v>
      </c>
      <c r="M172" s="113">
        <f>_xlfn.XLOOKUP(K172,'Floor Area'!A:A,'Floor Area'!C:C)</f>
        <v>325.91000000000003</v>
      </c>
      <c r="N172" s="105">
        <f>_xlfn.XLOOKUP(K172,Deprivation!A:A,Deprivation!D:D)</f>
        <v>14.893617021276601</v>
      </c>
      <c r="O172" s="101" t="s">
        <v>776</v>
      </c>
      <c r="P172" s="101" t="s">
        <v>751</v>
      </c>
      <c r="Q172" s="125" t="str">
        <f>_xlfn.XLOOKUP(K172,Academies!B:B,Academies!C:C,"No")</f>
        <v>No</v>
      </c>
      <c r="S172" s="119"/>
    </row>
    <row r="173" spans="1:19" x14ac:dyDescent="0.3">
      <c r="A173" s="21" t="s">
        <v>776</v>
      </c>
      <c r="B173" s="21" t="s">
        <v>156</v>
      </c>
      <c r="C173" s="119">
        <f>_xlfn.XLOOKUP(B173,'Pupil Numbers'!A:A,'Pupil Numbers'!D:D)</f>
        <v>238</v>
      </c>
      <c r="D173" s="119">
        <f>_xlfn.XLOOKUP(B173,'Floor Area'!A:A,'Floor Area'!D:D)</f>
        <v>227</v>
      </c>
      <c r="E173" s="119">
        <f>_xlfn.XLOOKUP(B173,Deprivation!A:A,Deprivation!E:E)</f>
        <v>206</v>
      </c>
      <c r="F173" s="79" t="str">
        <f t="shared" ref="F173:F228" si="13">"pupil number"&amp;C173</f>
        <v>pupil number238</v>
      </c>
      <c r="G173" s="119" t="str">
        <f t="shared" ref="G173:G228" si="14">B173</f>
        <v>CIP2161</v>
      </c>
      <c r="H173" s="21"/>
      <c r="I173" s="125"/>
      <c r="J173" s="21"/>
      <c r="K173" s="113" t="str">
        <f t="shared" si="12"/>
        <v>CIP2161</v>
      </c>
      <c r="L173" s="116">
        <f>_xlfn.XLOOKUP(K173,'Pupil Numbers'!A:A,'Pupil Numbers'!C:C)</f>
        <v>417.51789473684209</v>
      </c>
      <c r="M173" s="113">
        <f>_xlfn.XLOOKUP(K173,'Floor Area'!A:A,'Floor Area'!C:C)</f>
        <v>1652.02</v>
      </c>
      <c r="N173" s="105">
        <f>_xlfn.XLOOKUP(K173,Deprivation!A:A,Deprivation!D:D)</f>
        <v>31.806615776081397</v>
      </c>
      <c r="O173" s="101" t="s">
        <v>776</v>
      </c>
      <c r="P173" s="101" t="s">
        <v>592</v>
      </c>
      <c r="Q173" s="125" t="str">
        <f>_xlfn.XLOOKUP(K173,Academies!B:B,Academies!C:C,"No")</f>
        <v>No</v>
      </c>
      <c r="S173" s="119"/>
    </row>
    <row r="174" spans="1:19" x14ac:dyDescent="0.3">
      <c r="A174" s="21" t="s">
        <v>776</v>
      </c>
      <c r="B174" s="21" t="s">
        <v>460</v>
      </c>
      <c r="C174" s="119">
        <f>_xlfn.XLOOKUP(B174,'Pupil Numbers'!A:A,'Pupil Numbers'!D:D)</f>
        <v>150</v>
      </c>
      <c r="D174" s="119">
        <f>_xlfn.XLOOKUP(B174,'Floor Area'!A:A,'Floor Area'!D:D)</f>
        <v>168</v>
      </c>
      <c r="E174" s="119">
        <f>_xlfn.XLOOKUP(B174,Deprivation!A:A,Deprivation!E:E)</f>
        <v>143</v>
      </c>
      <c r="F174" s="79" t="str">
        <f t="shared" si="13"/>
        <v>pupil number150</v>
      </c>
      <c r="G174" s="119" t="str">
        <f t="shared" si="14"/>
        <v>CIP3325</v>
      </c>
      <c r="H174" s="21"/>
      <c r="I174" s="125"/>
      <c r="J174" s="21"/>
      <c r="K174" s="113" t="str">
        <f t="shared" si="12"/>
        <v>CIP3325</v>
      </c>
      <c r="L174" s="116">
        <f>_xlfn.XLOOKUP(K174,'Pupil Numbers'!A:A,'Pupil Numbers'!C:C)</f>
        <v>98</v>
      </c>
      <c r="M174" s="113">
        <f>_xlfn.XLOOKUP(K174,'Floor Area'!A:A,'Floor Area'!C:C)</f>
        <v>757.78</v>
      </c>
      <c r="N174" s="105">
        <f>_xlfn.XLOOKUP(K174,Deprivation!A:A,Deprivation!D:D)</f>
        <v>15.3061224489796</v>
      </c>
      <c r="O174" s="101" t="s">
        <v>776</v>
      </c>
      <c r="P174" s="101" t="s">
        <v>752</v>
      </c>
      <c r="Q174" s="125" t="str">
        <f>_xlfn.XLOOKUP(K174,Academies!B:B,Academies!C:C,"No")</f>
        <v>No</v>
      </c>
      <c r="S174" s="119"/>
    </row>
    <row r="175" spans="1:19" x14ac:dyDescent="0.3">
      <c r="A175" s="21" t="s">
        <v>776</v>
      </c>
      <c r="B175" s="21" t="s">
        <v>382</v>
      </c>
      <c r="C175" s="119">
        <f>_xlfn.XLOOKUP(B175,'Pupil Numbers'!A:A,'Pupil Numbers'!D:D)</f>
        <v>123</v>
      </c>
      <c r="D175" s="119">
        <f>_xlfn.XLOOKUP(B175,'Floor Area'!A:A,'Floor Area'!D:D)</f>
        <v>101</v>
      </c>
      <c r="E175" s="119">
        <f>_xlfn.XLOOKUP(B175,Deprivation!A:A,Deprivation!E:E)</f>
        <v>171</v>
      </c>
      <c r="F175" s="79" t="str">
        <f t="shared" si="13"/>
        <v>pupil number123</v>
      </c>
      <c r="G175" s="119" t="str">
        <f t="shared" si="14"/>
        <v>CIP3065</v>
      </c>
      <c r="H175" s="21"/>
      <c r="I175" s="125"/>
      <c r="J175" s="21"/>
      <c r="K175" s="113" t="str">
        <f t="shared" si="12"/>
        <v>CIP3065</v>
      </c>
      <c r="L175" s="116">
        <f>_xlfn.XLOOKUP(K175,'Pupil Numbers'!A:A,'Pupil Numbers'!C:C)</f>
        <v>65</v>
      </c>
      <c r="M175" s="113">
        <f>_xlfn.XLOOKUP(K175,'Floor Area'!A:A,'Floor Area'!C:C)</f>
        <v>271.24</v>
      </c>
      <c r="N175" s="105">
        <f>_xlfn.XLOOKUP(K175,Deprivation!A:A,Deprivation!D:D)</f>
        <v>21.538461538461501</v>
      </c>
      <c r="O175" s="101" t="s">
        <v>776</v>
      </c>
      <c r="P175" s="101" t="s">
        <v>715</v>
      </c>
      <c r="Q175" s="125" t="str">
        <f>_xlfn.XLOOKUP(K175,Academies!B:B,Academies!C:C,"No")</f>
        <v>No</v>
      </c>
      <c r="S175" s="119"/>
    </row>
    <row r="176" spans="1:19" x14ac:dyDescent="0.3">
      <c r="A176" s="21" t="s">
        <v>776</v>
      </c>
      <c r="B176" s="21" t="s">
        <v>100</v>
      </c>
      <c r="C176" s="119">
        <f>_xlfn.XLOOKUP(B176,'Pupil Numbers'!A:A,'Pupil Numbers'!D:D)</f>
        <v>170</v>
      </c>
      <c r="D176" s="119">
        <f>_xlfn.XLOOKUP(B176,'Floor Area'!A:A,'Floor Area'!D:D)</f>
        <v>164</v>
      </c>
      <c r="E176" s="119">
        <f>_xlfn.XLOOKUP(B176,Deprivation!A:A,Deprivation!E:E)</f>
        <v>154</v>
      </c>
      <c r="F176" s="79" t="str">
        <f t="shared" si="13"/>
        <v>pupil number170</v>
      </c>
      <c r="G176" s="119" t="str">
        <f t="shared" si="14"/>
        <v>CIP2097</v>
      </c>
      <c r="H176" s="21"/>
      <c r="I176" s="125"/>
      <c r="J176" s="21"/>
      <c r="K176" s="113" t="str">
        <f t="shared" si="12"/>
        <v>CIP2097</v>
      </c>
      <c r="L176" s="116">
        <f>_xlfn.XLOOKUP(K176,'Pupil Numbers'!A:A,'Pupil Numbers'!C:C)</f>
        <v>140</v>
      </c>
      <c r="M176" s="113">
        <f>_xlfn.XLOOKUP(K176,'Floor Area'!A:A,'Floor Area'!C:C)</f>
        <v>705.28</v>
      </c>
      <c r="N176" s="105">
        <f>_xlfn.XLOOKUP(K176,Deprivation!A:A,Deprivation!D:D)</f>
        <v>17.1428571428571</v>
      </c>
      <c r="O176" s="101" t="s">
        <v>776</v>
      </c>
      <c r="P176" s="101" t="s">
        <v>563</v>
      </c>
      <c r="Q176" s="125" t="str">
        <f>_xlfn.XLOOKUP(K176,Academies!B:B,Academies!C:C,"No")</f>
        <v>No</v>
      </c>
      <c r="S176" s="119"/>
    </row>
    <row r="177" spans="1:19" x14ac:dyDescent="0.3">
      <c r="A177" s="21" t="s">
        <v>776</v>
      </c>
      <c r="B177" s="21" t="s">
        <v>386</v>
      </c>
      <c r="C177" s="119">
        <f>_xlfn.XLOOKUP(B177,'Pupil Numbers'!A:A,'Pupil Numbers'!D:D)</f>
        <v>102</v>
      </c>
      <c r="D177" s="119">
        <f>_xlfn.XLOOKUP(B177,'Floor Area'!A:A,'Floor Area'!D:D)</f>
        <v>127</v>
      </c>
      <c r="E177" s="119">
        <f>_xlfn.XLOOKUP(B177,Deprivation!A:A,Deprivation!E:E)</f>
        <v>136</v>
      </c>
      <c r="F177" s="79" t="str">
        <f t="shared" si="13"/>
        <v>pupil number102</v>
      </c>
      <c r="G177" s="119" t="str">
        <f t="shared" si="14"/>
        <v>CIP3070</v>
      </c>
      <c r="H177" s="21"/>
      <c r="I177" s="125"/>
      <c r="J177" s="21"/>
      <c r="K177" s="113" t="str">
        <f t="shared" si="12"/>
        <v>CIP3070</v>
      </c>
      <c r="L177" s="116">
        <f>_xlfn.XLOOKUP(K177,'Pupil Numbers'!A:A,'Pupil Numbers'!C:C)</f>
        <v>43</v>
      </c>
      <c r="M177" s="113">
        <f>_xlfn.XLOOKUP(K177,'Floor Area'!A:A,'Floor Area'!C:C)</f>
        <v>405.94</v>
      </c>
      <c r="N177" s="105">
        <f>_xlfn.XLOOKUP(K177,Deprivation!A:A,Deprivation!D:D)</f>
        <v>13.953488372093</v>
      </c>
      <c r="O177" s="101" t="s">
        <v>776</v>
      </c>
      <c r="P177" s="101" t="s">
        <v>717</v>
      </c>
      <c r="Q177" s="125" t="str">
        <f>_xlfn.XLOOKUP(K177,Academies!B:B,Academies!C:C,"No")</f>
        <v>No</v>
      </c>
      <c r="S177" s="119"/>
    </row>
    <row r="178" spans="1:19" x14ac:dyDescent="0.3">
      <c r="A178" s="21" t="s">
        <v>776</v>
      </c>
      <c r="B178" s="21" t="s">
        <v>238</v>
      </c>
      <c r="C178" s="119">
        <f>_xlfn.XLOOKUP(B178,'Pupil Numbers'!A:A,'Pupil Numbers'!D:D)</f>
        <v>143</v>
      </c>
      <c r="D178" s="119">
        <f>_xlfn.XLOOKUP(B178,'Floor Area'!A:A,'Floor Area'!D:D)</f>
        <v>113</v>
      </c>
      <c r="E178" s="119">
        <f>_xlfn.XLOOKUP(B178,Deprivation!A:A,Deprivation!E:E)</f>
        <v>193</v>
      </c>
      <c r="F178" s="79" t="str">
        <f t="shared" si="13"/>
        <v>pupil number143</v>
      </c>
      <c r="G178" s="119" t="str">
        <f t="shared" si="14"/>
        <v>CIP2277</v>
      </c>
      <c r="H178" s="21"/>
      <c r="I178" s="125"/>
      <c r="J178" s="21"/>
      <c r="K178" s="113" t="str">
        <f t="shared" si="12"/>
        <v>CIP2277</v>
      </c>
      <c r="L178" s="116">
        <f>_xlfn.XLOOKUP(K178,'Pupil Numbers'!A:A,'Pupil Numbers'!C:C)</f>
        <v>89</v>
      </c>
      <c r="M178" s="113">
        <f>_xlfn.XLOOKUP(K178,'Floor Area'!A:A,'Floor Area'!C:C)</f>
        <v>364.57</v>
      </c>
      <c r="N178" s="105">
        <f>_xlfn.XLOOKUP(K178,Deprivation!A:A,Deprivation!D:D)</f>
        <v>26.966292134831498</v>
      </c>
      <c r="O178" s="101" t="s">
        <v>776</v>
      </c>
      <c r="P178" s="101" t="s">
        <v>637</v>
      </c>
      <c r="Q178" s="125" t="str">
        <f>_xlfn.XLOOKUP(K178,Academies!B:B,Academies!C:C,"No")</f>
        <v>No</v>
      </c>
      <c r="S178" s="119"/>
    </row>
    <row r="179" spans="1:19" x14ac:dyDescent="0.3">
      <c r="A179" s="21" t="s">
        <v>776</v>
      </c>
      <c r="B179" s="21" t="s">
        <v>317</v>
      </c>
      <c r="C179" s="119">
        <f>_xlfn.XLOOKUP(B179,'Pupil Numbers'!A:A,'Pupil Numbers'!D:D)</f>
        <v>145</v>
      </c>
      <c r="D179" s="119">
        <f>_xlfn.XLOOKUP(B179,'Floor Area'!A:A,'Floor Area'!D:D)</f>
        <v>180</v>
      </c>
      <c r="E179" s="119">
        <f>_xlfn.XLOOKUP(B179,Deprivation!A:A,Deprivation!E:E)</f>
        <v>134</v>
      </c>
      <c r="F179" s="79" t="str">
        <f t="shared" si="13"/>
        <v>pupil number145</v>
      </c>
      <c r="G179" s="119" t="str">
        <f t="shared" si="14"/>
        <v>CIP2625</v>
      </c>
      <c r="H179" s="21"/>
      <c r="I179" s="125"/>
      <c r="J179" s="21"/>
      <c r="K179" s="113" t="str">
        <f t="shared" ref="K179:K207" si="15">G179</f>
        <v>CIP2625</v>
      </c>
      <c r="L179" s="116">
        <f>_xlfn.XLOOKUP(K179,'Pupil Numbers'!A:A,'Pupil Numbers'!C:C)</f>
        <v>90</v>
      </c>
      <c r="M179" s="113">
        <f>_xlfn.XLOOKUP(K179,'Floor Area'!A:A,'Floor Area'!C:C)</f>
        <v>967.37</v>
      </c>
      <c r="N179" s="105">
        <f>_xlfn.XLOOKUP(K179,Deprivation!A:A,Deprivation!D:D)</f>
        <v>13.3333333333333</v>
      </c>
      <c r="O179" s="101" t="s">
        <v>776</v>
      </c>
      <c r="P179" s="101" t="s">
        <v>680</v>
      </c>
      <c r="Q179" s="125" t="str">
        <f>_xlfn.XLOOKUP(K179,Academies!B:B,Academies!C:C,"No")</f>
        <v>No</v>
      </c>
      <c r="S179" s="119"/>
    </row>
    <row r="180" spans="1:19" x14ac:dyDescent="0.3">
      <c r="A180" s="21" t="s">
        <v>776</v>
      </c>
      <c r="B180" s="21" t="s">
        <v>390</v>
      </c>
      <c r="C180" s="119">
        <f>_xlfn.XLOOKUP(B180,'Pupil Numbers'!A:A,'Pupil Numbers'!D:D)</f>
        <v>101</v>
      </c>
      <c r="D180" s="119">
        <f>_xlfn.XLOOKUP(B180,'Floor Area'!A:A,'Floor Area'!D:D)</f>
        <v>95</v>
      </c>
      <c r="E180" s="119">
        <f>_xlfn.XLOOKUP(B180,Deprivation!A:A,Deprivation!E:E)</f>
        <v>164</v>
      </c>
      <c r="F180" s="79" t="str">
        <f t="shared" si="13"/>
        <v>pupil number101</v>
      </c>
      <c r="G180" s="119" t="str">
        <f t="shared" si="14"/>
        <v>CIP3073</v>
      </c>
      <c r="H180" s="21"/>
      <c r="I180" s="125"/>
      <c r="J180" s="21"/>
      <c r="K180" s="113" t="str">
        <f t="shared" si="15"/>
        <v>CIP3073</v>
      </c>
      <c r="L180" s="116">
        <f>_xlfn.XLOOKUP(K180,'Pupil Numbers'!A:A,'Pupil Numbers'!C:C)</f>
        <v>41</v>
      </c>
      <c r="M180" s="113">
        <f>_xlfn.XLOOKUP(K180,'Floor Area'!A:A,'Floor Area'!C:C)</f>
        <v>233.62</v>
      </c>
      <c r="N180" s="105">
        <f>_xlfn.XLOOKUP(K180,Deprivation!A:A,Deprivation!D:D)</f>
        <v>19.512195121951201</v>
      </c>
      <c r="O180" s="101" t="s">
        <v>776</v>
      </c>
      <c r="P180" s="101" t="s">
        <v>719</v>
      </c>
      <c r="Q180" s="125" t="str">
        <f>_xlfn.XLOOKUP(K180,Academies!B:B,Academies!C:C,"No")</f>
        <v>No</v>
      </c>
      <c r="S180" s="119"/>
    </row>
    <row r="181" spans="1:19" x14ac:dyDescent="0.3">
      <c r="A181" s="21" t="s">
        <v>776</v>
      </c>
      <c r="B181" s="21" t="s">
        <v>416</v>
      </c>
      <c r="C181" s="119">
        <f>_xlfn.XLOOKUP(B181,'Pupil Numbers'!A:A,'Pupil Numbers'!D:D)</f>
        <v>121</v>
      </c>
      <c r="D181" s="119">
        <f>_xlfn.XLOOKUP(B181,'Floor Area'!A:A,'Floor Area'!D:D)</f>
        <v>88</v>
      </c>
      <c r="E181" s="119">
        <f>_xlfn.XLOOKUP(B181,Deprivation!A:A,Deprivation!E:E)</f>
        <v>112</v>
      </c>
      <c r="F181" s="79" t="str">
        <f t="shared" si="13"/>
        <v>pupil number121</v>
      </c>
      <c r="G181" s="119" t="str">
        <f t="shared" si="14"/>
        <v>CIP3098</v>
      </c>
      <c r="H181" s="21"/>
      <c r="I181" s="125"/>
      <c r="J181" s="21"/>
      <c r="K181" s="113" t="str">
        <f t="shared" si="15"/>
        <v>CIP3098</v>
      </c>
      <c r="L181" s="116">
        <f>_xlfn.XLOOKUP(K181,'Pupil Numbers'!A:A,'Pupil Numbers'!C:C)</f>
        <v>61</v>
      </c>
      <c r="M181" s="113">
        <f>_xlfn.XLOOKUP(K181,'Floor Area'!A:A,'Floor Area'!C:C)</f>
        <v>202.14000000000001</v>
      </c>
      <c r="N181" s="105">
        <f>_xlfn.XLOOKUP(K181,Deprivation!A:A,Deprivation!D:D)</f>
        <v>9.8360655737704903</v>
      </c>
      <c r="O181" s="101" t="s">
        <v>776</v>
      </c>
      <c r="P181" s="101" t="s">
        <v>731</v>
      </c>
      <c r="Q181" s="125" t="str">
        <f>_xlfn.XLOOKUP(K181,Academies!B:B,Academies!C:C,"No")</f>
        <v>No</v>
      </c>
      <c r="S181" s="119"/>
    </row>
    <row r="182" spans="1:19" x14ac:dyDescent="0.3">
      <c r="A182" s="21" t="s">
        <v>776</v>
      </c>
      <c r="B182" s="21" t="s">
        <v>392</v>
      </c>
      <c r="C182" s="119">
        <f>_xlfn.XLOOKUP(B182,'Pupil Numbers'!A:A,'Pupil Numbers'!D:D)</f>
        <v>116</v>
      </c>
      <c r="D182" s="119">
        <f>_xlfn.XLOOKUP(B182,'Floor Area'!A:A,'Floor Area'!D:D)</f>
        <v>105</v>
      </c>
      <c r="E182" s="119">
        <f>_xlfn.XLOOKUP(B182,Deprivation!A:A,Deprivation!E:E)</f>
        <v>183</v>
      </c>
      <c r="F182" s="79" t="str">
        <f t="shared" si="13"/>
        <v>pupil number116</v>
      </c>
      <c r="G182" s="119" t="str">
        <f t="shared" si="14"/>
        <v>CIP3074</v>
      </c>
      <c r="H182" s="21"/>
      <c r="I182" s="125"/>
      <c r="J182" s="21"/>
      <c r="K182" s="113" t="str">
        <f t="shared" si="15"/>
        <v>CIP3074</v>
      </c>
      <c r="L182" s="116">
        <f>_xlfn.XLOOKUP(K182,'Pupil Numbers'!A:A,'Pupil Numbers'!C:C)</f>
        <v>58</v>
      </c>
      <c r="M182" s="113">
        <f>_xlfn.XLOOKUP(K182,'Floor Area'!A:A,'Floor Area'!C:C)</f>
        <v>283.7</v>
      </c>
      <c r="N182" s="105">
        <f>_xlfn.XLOOKUP(K182,Deprivation!A:A,Deprivation!D:D)</f>
        <v>24.137931034482801</v>
      </c>
      <c r="O182" s="101" t="s">
        <v>776</v>
      </c>
      <c r="P182" s="101" t="s">
        <v>720</v>
      </c>
      <c r="Q182" s="125" t="str">
        <f>_xlfn.XLOOKUP(K182,Academies!B:B,Academies!C:C,"No")</f>
        <v>No</v>
      </c>
      <c r="S182" s="119"/>
    </row>
    <row r="183" spans="1:19" x14ac:dyDescent="0.3">
      <c r="A183" s="21" t="s">
        <v>776</v>
      </c>
      <c r="B183" s="21" t="s">
        <v>48</v>
      </c>
      <c r="C183" s="119">
        <f>_xlfn.XLOOKUP(B183,'Pupil Numbers'!A:A,'Pupil Numbers'!D:D)</f>
        <v>204</v>
      </c>
      <c r="D183" s="119">
        <f>_xlfn.XLOOKUP(B183,'Floor Area'!A:A,'Floor Area'!D:D)</f>
        <v>201</v>
      </c>
      <c r="E183" s="119">
        <f>_xlfn.XLOOKUP(B183,Deprivation!A:A,Deprivation!E:E)</f>
        <v>238</v>
      </c>
      <c r="F183" s="79" t="str">
        <f t="shared" si="13"/>
        <v>pupil number204</v>
      </c>
      <c r="G183" s="119" t="str">
        <f t="shared" si="14"/>
        <v>CIP2045</v>
      </c>
      <c r="H183" s="21"/>
      <c r="I183" s="125"/>
      <c r="J183" s="21"/>
      <c r="K183" s="113" t="str">
        <f t="shared" si="15"/>
        <v>CIP2045</v>
      </c>
      <c r="L183" s="116">
        <f>_xlfn.XLOOKUP(K183,'Pupil Numbers'!A:A,'Pupil Numbers'!C:C)</f>
        <v>222.48421052631579</v>
      </c>
      <c r="M183" s="113">
        <f>_xlfn.XLOOKUP(K183,'Floor Area'!A:A,'Floor Area'!C:C)</f>
        <v>1240.22</v>
      </c>
      <c r="N183" s="105">
        <f>_xlfn.XLOOKUP(K183,Deprivation!A:A,Deprivation!D:D)</f>
        <v>53.398058252427205</v>
      </c>
      <c r="O183" s="101" t="s">
        <v>776</v>
      </c>
      <c r="P183" s="101" t="s">
        <v>536</v>
      </c>
      <c r="Q183" s="125" t="str">
        <f>_xlfn.XLOOKUP(K183,Academies!B:B,Academies!C:C,"No")</f>
        <v>No</v>
      </c>
      <c r="S183" s="119"/>
    </row>
    <row r="184" spans="1:19" x14ac:dyDescent="0.3">
      <c r="A184" s="21" t="s">
        <v>776</v>
      </c>
      <c r="B184" s="21" t="s">
        <v>168</v>
      </c>
      <c r="C184" s="119">
        <f>_xlfn.XLOOKUP(B184,'Pupil Numbers'!A:A,'Pupil Numbers'!D:D)</f>
        <v>200</v>
      </c>
      <c r="D184" s="119">
        <f>_xlfn.XLOOKUP(B184,'Floor Area'!A:A,'Floor Area'!D:D)</f>
        <v>189</v>
      </c>
      <c r="E184" s="119">
        <f>_xlfn.XLOOKUP(B184,Deprivation!A:A,Deprivation!E:E)</f>
        <v>169</v>
      </c>
      <c r="F184" s="79" t="str">
        <f t="shared" si="13"/>
        <v>pupil number200</v>
      </c>
      <c r="G184" s="119" t="str">
        <f t="shared" si="14"/>
        <v>CIP2179</v>
      </c>
      <c r="H184" s="21"/>
      <c r="I184" s="125"/>
      <c r="J184" s="21"/>
      <c r="K184" s="113" t="str">
        <f t="shared" si="15"/>
        <v>CIP2179</v>
      </c>
      <c r="L184" s="116">
        <f>_xlfn.XLOOKUP(K184,'Pupil Numbers'!A:A,'Pupil Numbers'!C:C)</f>
        <v>215</v>
      </c>
      <c r="M184" s="113">
        <f>_xlfn.XLOOKUP(K184,'Floor Area'!A:A,'Floor Area'!C:C)</f>
        <v>1154.3900000000001</v>
      </c>
      <c r="N184" s="105">
        <f>_xlfn.XLOOKUP(K184,Deprivation!A:A,Deprivation!D:D)</f>
        <v>21.395348837209298</v>
      </c>
      <c r="O184" s="101" t="s">
        <v>776</v>
      </c>
      <c r="P184" s="101" t="s">
        <v>600</v>
      </c>
      <c r="Q184" s="125" t="str">
        <f>_xlfn.XLOOKUP(K184,Academies!B:B,Academies!C:C,"No")</f>
        <v>No</v>
      </c>
      <c r="S184" s="119"/>
    </row>
    <row r="185" spans="1:19" x14ac:dyDescent="0.3">
      <c r="A185" s="21" t="s">
        <v>776</v>
      </c>
      <c r="B185" s="21" t="s">
        <v>44</v>
      </c>
      <c r="C185" s="119">
        <f>_xlfn.XLOOKUP(B185,'Pupil Numbers'!A:A,'Pupil Numbers'!D:D)</f>
        <v>174</v>
      </c>
      <c r="D185" s="119">
        <f>_xlfn.XLOOKUP(B185,'Floor Area'!A:A,'Floor Area'!D:D)</f>
        <v>167</v>
      </c>
      <c r="E185" s="119">
        <f>_xlfn.XLOOKUP(B185,Deprivation!A:A,Deprivation!E:E)</f>
        <v>167</v>
      </c>
      <c r="F185" s="79" t="str">
        <f t="shared" si="13"/>
        <v>pupil number174</v>
      </c>
      <c r="G185" s="119" t="str">
        <f t="shared" si="14"/>
        <v>CIP2043</v>
      </c>
      <c r="H185" s="21"/>
      <c r="I185" s="125"/>
      <c r="J185" s="21"/>
      <c r="K185" s="113" t="str">
        <f t="shared" si="15"/>
        <v>CIP2043</v>
      </c>
      <c r="L185" s="116">
        <f>_xlfn.XLOOKUP(K185,'Pupil Numbers'!A:A,'Pupil Numbers'!C:C)</f>
        <v>147</v>
      </c>
      <c r="M185" s="113">
        <f>_xlfn.XLOOKUP(K185,'Floor Area'!A:A,'Floor Area'!C:C)</f>
        <v>751.77</v>
      </c>
      <c r="N185" s="105">
        <f>_xlfn.XLOOKUP(K185,Deprivation!A:A,Deprivation!D:D)</f>
        <v>20.408163265306101</v>
      </c>
      <c r="O185" s="101" t="s">
        <v>776</v>
      </c>
      <c r="P185" s="101" t="s">
        <v>534</v>
      </c>
      <c r="Q185" s="125" t="str">
        <f>_xlfn.XLOOKUP(K185,Academies!B:B,Academies!C:C,"No")</f>
        <v>No</v>
      </c>
      <c r="S185" s="119"/>
    </row>
    <row r="186" spans="1:19" x14ac:dyDescent="0.3">
      <c r="A186" s="21" t="s">
        <v>776</v>
      </c>
      <c r="B186" s="21" t="s">
        <v>170</v>
      </c>
      <c r="C186" s="119">
        <f>_xlfn.XLOOKUP(B186,'Pupil Numbers'!A:A,'Pupil Numbers'!D:D)</f>
        <v>137</v>
      </c>
      <c r="D186" s="119">
        <f>_xlfn.XLOOKUP(B186,'Floor Area'!A:A,'Floor Area'!D:D)</f>
        <v>145</v>
      </c>
      <c r="E186" s="119">
        <f>_xlfn.XLOOKUP(B186,Deprivation!A:A,Deprivation!E:E)</f>
        <v>215</v>
      </c>
      <c r="F186" s="79" t="str">
        <f t="shared" si="13"/>
        <v>pupil number137</v>
      </c>
      <c r="G186" s="119" t="str">
        <f t="shared" si="14"/>
        <v>CIP2181</v>
      </c>
      <c r="H186" s="21"/>
      <c r="I186" s="125"/>
      <c r="J186" s="21"/>
      <c r="K186" s="113" t="str">
        <f t="shared" si="15"/>
        <v>CIP2181</v>
      </c>
      <c r="L186" s="116">
        <f>_xlfn.XLOOKUP(K186,'Pupil Numbers'!A:A,'Pupil Numbers'!C:C)</f>
        <v>84</v>
      </c>
      <c r="M186" s="113">
        <f>_xlfn.XLOOKUP(K186,'Floor Area'!A:A,'Floor Area'!C:C)</f>
        <v>538.43000000000006</v>
      </c>
      <c r="N186" s="105">
        <f>_xlfn.XLOOKUP(K186,Deprivation!A:A,Deprivation!D:D)</f>
        <v>33.3333333333333</v>
      </c>
      <c r="O186" s="101" t="s">
        <v>776</v>
      </c>
      <c r="P186" s="101" t="s">
        <v>602</v>
      </c>
      <c r="Q186" s="125" t="str">
        <f>_xlfn.XLOOKUP(K186,Academies!B:B,Academies!C:C,"No")</f>
        <v>No</v>
      </c>
      <c r="S186" s="119"/>
    </row>
    <row r="187" spans="1:19" x14ac:dyDescent="0.3">
      <c r="A187" s="21" t="s">
        <v>776</v>
      </c>
      <c r="B187" s="21" t="s">
        <v>298</v>
      </c>
      <c r="C187" s="119">
        <f>_xlfn.XLOOKUP(B187,'Pupil Numbers'!A:A,'Pupil Numbers'!D:D)</f>
        <v>181</v>
      </c>
      <c r="D187" s="119">
        <f>_xlfn.XLOOKUP(B187,'Floor Area'!A:A,'Floor Area'!D:D)</f>
        <v>190</v>
      </c>
      <c r="E187" s="119">
        <f>_xlfn.XLOOKUP(B187,Deprivation!A:A,Deprivation!E:E)</f>
        <v>239</v>
      </c>
      <c r="F187" s="79" t="str">
        <f t="shared" si="13"/>
        <v>pupil number181</v>
      </c>
      <c r="G187" s="119" t="str">
        <f t="shared" si="14"/>
        <v>CIP2372</v>
      </c>
      <c r="H187" s="21"/>
      <c r="I187" s="125"/>
      <c r="J187" s="21"/>
      <c r="K187" s="113" t="str">
        <f t="shared" si="15"/>
        <v>CIP2372</v>
      </c>
      <c r="L187" s="116">
        <f>_xlfn.XLOOKUP(K187,'Pupil Numbers'!A:A,'Pupil Numbers'!C:C)</f>
        <v>178.77894736842106</v>
      </c>
      <c r="M187" s="113">
        <f>_xlfn.XLOOKUP(K187,'Floor Area'!A:A,'Floor Area'!C:C)</f>
        <v>1154.74</v>
      </c>
      <c r="N187" s="105">
        <f>_xlfn.XLOOKUP(K187,Deprivation!A:A,Deprivation!D:D)</f>
        <v>55.688622754491</v>
      </c>
      <c r="O187" s="101" t="s">
        <v>776</v>
      </c>
      <c r="P187" s="101" t="s">
        <v>669</v>
      </c>
      <c r="Q187" s="125" t="str">
        <f>_xlfn.XLOOKUP(K187,Academies!B:B,Academies!C:C,"No")</f>
        <v>No</v>
      </c>
      <c r="S187" s="119"/>
    </row>
    <row r="188" spans="1:19" x14ac:dyDescent="0.3">
      <c r="A188" s="21" t="s">
        <v>776</v>
      </c>
      <c r="B188" s="21" t="s">
        <v>394</v>
      </c>
      <c r="C188" s="119">
        <f>_xlfn.XLOOKUP(B188,'Pupil Numbers'!A:A,'Pupil Numbers'!D:D)</f>
        <v>128</v>
      </c>
      <c r="D188" s="119">
        <f>_xlfn.XLOOKUP(B188,'Floor Area'!A:A,'Floor Area'!D:D)</f>
        <v>91</v>
      </c>
      <c r="E188" s="119">
        <f>_xlfn.XLOOKUP(B188,Deprivation!A:A,Deprivation!E:E)</f>
        <v>177</v>
      </c>
      <c r="F188" s="79" t="str">
        <f t="shared" si="13"/>
        <v>pupil number128</v>
      </c>
      <c r="G188" s="119" t="str">
        <f t="shared" si="14"/>
        <v>CIP3075</v>
      </c>
      <c r="H188" s="21"/>
      <c r="I188" s="125"/>
      <c r="J188" s="21"/>
      <c r="K188" s="113" t="str">
        <f t="shared" si="15"/>
        <v>CIP3075</v>
      </c>
      <c r="L188" s="116">
        <f>_xlfn.XLOOKUP(K188,'Pupil Numbers'!A:A,'Pupil Numbers'!C:C)</f>
        <v>73</v>
      </c>
      <c r="M188" s="113">
        <f>_xlfn.XLOOKUP(K188,'Floor Area'!A:A,'Floor Area'!C:C)</f>
        <v>218.70000000000002</v>
      </c>
      <c r="N188" s="105">
        <f>_xlfn.XLOOKUP(K188,Deprivation!A:A,Deprivation!D:D)</f>
        <v>23.287671232876701</v>
      </c>
      <c r="O188" s="101" t="s">
        <v>776</v>
      </c>
      <c r="P188" s="101" t="s">
        <v>721</v>
      </c>
      <c r="Q188" s="125" t="str">
        <f>_xlfn.XLOOKUP(K188,Academies!B:B,Academies!C:C,"No")</f>
        <v>No</v>
      </c>
      <c r="S188" s="119"/>
    </row>
    <row r="189" spans="1:19" x14ac:dyDescent="0.3">
      <c r="A189" s="21" t="s">
        <v>776</v>
      </c>
      <c r="B189" s="21" t="s">
        <v>397</v>
      </c>
      <c r="C189" s="119">
        <f>_xlfn.XLOOKUP(B189,'Pupil Numbers'!A:A,'Pupil Numbers'!D:D)</f>
        <v>175</v>
      </c>
      <c r="D189" s="119">
        <f>_xlfn.XLOOKUP(B189,'Floor Area'!A:A,'Floor Area'!D:D)</f>
        <v>158</v>
      </c>
      <c r="E189" s="119">
        <f>_xlfn.XLOOKUP(B189,Deprivation!A:A,Deprivation!E:E)</f>
        <v>91</v>
      </c>
      <c r="F189" s="79" t="str">
        <f t="shared" si="13"/>
        <v>pupil number175</v>
      </c>
      <c r="G189" s="119" t="str">
        <f t="shared" si="14"/>
        <v>CIP3077</v>
      </c>
      <c r="H189" s="21"/>
      <c r="I189" s="125"/>
      <c r="J189" s="21"/>
      <c r="K189" s="113" t="str">
        <f t="shared" si="15"/>
        <v>CIP3077</v>
      </c>
      <c r="L189" s="116">
        <f>_xlfn.XLOOKUP(K189,'Pupil Numbers'!A:A,'Pupil Numbers'!C:C)</f>
        <v>150</v>
      </c>
      <c r="M189" s="113">
        <f>_xlfn.XLOOKUP(K189,'Floor Area'!A:A,'Floor Area'!C:C)</f>
        <v>637.53</v>
      </c>
      <c r="N189" s="105">
        <f>_xlfn.XLOOKUP(K189,Deprivation!A:A,Deprivation!D:D)</f>
        <v>6</v>
      </c>
      <c r="O189" s="101" t="s">
        <v>776</v>
      </c>
      <c r="P189" s="101" t="s">
        <v>722</v>
      </c>
      <c r="Q189" s="125" t="str">
        <f>_xlfn.XLOOKUP(K189,Academies!B:B,Academies!C:C,"No")</f>
        <v>No</v>
      </c>
      <c r="S189" s="119"/>
    </row>
    <row r="190" spans="1:19" x14ac:dyDescent="0.3">
      <c r="A190" s="21" t="s">
        <v>776</v>
      </c>
      <c r="B190" s="21" t="s">
        <v>174</v>
      </c>
      <c r="C190" s="119">
        <f>_xlfn.XLOOKUP(B190,'Pupil Numbers'!A:A,'Pupil Numbers'!D:D)</f>
        <v>194</v>
      </c>
      <c r="D190" s="119">
        <f>_xlfn.XLOOKUP(B190,'Floor Area'!A:A,'Floor Area'!D:D)</f>
        <v>176</v>
      </c>
      <c r="E190" s="119">
        <f>_xlfn.XLOOKUP(B190,Deprivation!A:A,Deprivation!E:E)</f>
        <v>190</v>
      </c>
      <c r="F190" s="79" t="str">
        <f t="shared" si="13"/>
        <v>pupil number194</v>
      </c>
      <c r="G190" s="119" t="str">
        <f t="shared" si="14"/>
        <v>CIP2186</v>
      </c>
      <c r="H190" s="21"/>
      <c r="I190" s="125"/>
      <c r="J190" s="21"/>
      <c r="K190" s="113" t="str">
        <f t="shared" si="15"/>
        <v>CIP2186</v>
      </c>
      <c r="L190" s="116">
        <f>_xlfn.XLOOKUP(K190,'Pupil Numbers'!A:A,'Pupil Numbers'!C:C)</f>
        <v>207</v>
      </c>
      <c r="M190" s="113">
        <f>_xlfn.XLOOKUP(K190,'Floor Area'!A:A,'Floor Area'!C:C)</f>
        <v>897.51</v>
      </c>
      <c r="N190" s="105">
        <f>_xlfn.XLOOKUP(K190,Deprivation!A:A,Deprivation!D:D)</f>
        <v>26.570048309178702</v>
      </c>
      <c r="O190" s="101" t="s">
        <v>776</v>
      </c>
      <c r="P190" s="101" t="s">
        <v>604</v>
      </c>
      <c r="Q190" s="125" t="str">
        <f>_xlfn.XLOOKUP(K190,Academies!B:B,Academies!C:C,"No")</f>
        <v>No</v>
      </c>
      <c r="S190" s="119"/>
    </row>
    <row r="191" spans="1:19" x14ac:dyDescent="0.3">
      <c r="A191" s="21" t="s">
        <v>776</v>
      </c>
      <c r="B191" s="21" t="s">
        <v>116</v>
      </c>
      <c r="C191" s="119">
        <f>_xlfn.XLOOKUP(B191,'Pupil Numbers'!A:A,'Pupil Numbers'!D:D)</f>
        <v>159</v>
      </c>
      <c r="D191" s="119">
        <f>_xlfn.XLOOKUP(B191,'Floor Area'!A:A,'Floor Area'!D:D)</f>
        <v>141</v>
      </c>
      <c r="E191" s="119">
        <f>_xlfn.XLOOKUP(B191,Deprivation!A:A,Deprivation!E:E)</f>
        <v>144</v>
      </c>
      <c r="F191" s="79" t="str">
        <f t="shared" si="13"/>
        <v>pupil number159</v>
      </c>
      <c r="G191" s="119" t="str">
        <f t="shared" si="14"/>
        <v>CIP2109</v>
      </c>
      <c r="H191" s="21"/>
      <c r="I191" s="125"/>
      <c r="J191" s="21"/>
      <c r="K191" s="113" t="str">
        <f t="shared" si="15"/>
        <v>CIP2109</v>
      </c>
      <c r="L191" s="116">
        <f>_xlfn.XLOOKUP(K191,'Pupil Numbers'!A:A,'Pupil Numbers'!C:C)</f>
        <v>117</v>
      </c>
      <c r="M191" s="113">
        <f>_xlfn.XLOOKUP(K191,'Floor Area'!A:A,'Floor Area'!C:C)</f>
        <v>508.27000000000004</v>
      </c>
      <c r="N191" s="105">
        <f>_xlfn.XLOOKUP(K191,Deprivation!A:A,Deprivation!D:D)</f>
        <v>15.384615384615399</v>
      </c>
      <c r="O191" s="101" t="s">
        <v>776</v>
      </c>
      <c r="P191" s="101" t="s">
        <v>571</v>
      </c>
      <c r="Q191" s="125" t="str">
        <f>_xlfn.XLOOKUP(K191,Academies!B:B,Academies!C:C,"No")</f>
        <v>No</v>
      </c>
      <c r="S191" s="119"/>
    </row>
    <row r="192" spans="1:19" x14ac:dyDescent="0.3">
      <c r="A192" s="21" t="s">
        <v>776</v>
      </c>
      <c r="B192" s="21" t="s">
        <v>180</v>
      </c>
      <c r="C192" s="119">
        <f>_xlfn.XLOOKUP(B192,'Pupil Numbers'!A:A,'Pupil Numbers'!D:D)</f>
        <v>191</v>
      </c>
      <c r="D192" s="119">
        <f>_xlfn.XLOOKUP(B192,'Floor Area'!A:A,'Floor Area'!D:D)</f>
        <v>179</v>
      </c>
      <c r="E192" s="119">
        <f>_xlfn.XLOOKUP(B192,Deprivation!A:A,Deprivation!E:E)</f>
        <v>129</v>
      </c>
      <c r="F192" s="79" t="str">
        <f t="shared" si="13"/>
        <v>pupil number191</v>
      </c>
      <c r="G192" s="119" t="str">
        <f t="shared" si="14"/>
        <v>CIP2191</v>
      </c>
      <c r="H192" s="21"/>
      <c r="I192" s="125"/>
      <c r="J192" s="21"/>
      <c r="K192" s="113" t="str">
        <f t="shared" si="15"/>
        <v>CIP2191</v>
      </c>
      <c r="L192" s="116">
        <f>_xlfn.XLOOKUP(K192,'Pupil Numbers'!A:A,'Pupil Numbers'!C:C)</f>
        <v>205</v>
      </c>
      <c r="M192" s="113">
        <f>_xlfn.XLOOKUP(K192,'Floor Area'!A:A,'Floor Area'!C:C)</f>
        <v>939.72</v>
      </c>
      <c r="N192" s="105">
        <f>_xlfn.XLOOKUP(K192,Deprivation!A:A,Deprivation!D:D)</f>
        <v>12.6829268292683</v>
      </c>
      <c r="O192" s="101" t="s">
        <v>776</v>
      </c>
      <c r="P192" s="101" t="s">
        <v>607</v>
      </c>
      <c r="Q192" s="125" t="str">
        <f>_xlfn.XLOOKUP(K192,Academies!B:B,Academies!C:C,"No")</f>
        <v>No</v>
      </c>
      <c r="S192" s="119"/>
    </row>
    <row r="193" spans="1:19" x14ac:dyDescent="0.3">
      <c r="A193" s="21" t="s">
        <v>776</v>
      </c>
      <c r="B193" s="21" t="s">
        <v>176</v>
      </c>
      <c r="C193" s="119">
        <f>_xlfn.XLOOKUP(B193,'Pupil Numbers'!A:A,'Pupil Numbers'!D:D)</f>
        <v>90</v>
      </c>
      <c r="D193" s="119">
        <f>_xlfn.XLOOKUP(B193,'Floor Area'!A:A,'Floor Area'!D:D)</f>
        <v>106</v>
      </c>
      <c r="E193" s="119">
        <f>_xlfn.XLOOKUP(B193,Deprivation!A:A,Deprivation!E:E)</f>
        <v>147</v>
      </c>
      <c r="F193" s="79" t="str">
        <f t="shared" si="13"/>
        <v>pupil number90</v>
      </c>
      <c r="G193" s="119" t="str">
        <f t="shared" si="14"/>
        <v>CIP2187</v>
      </c>
      <c r="H193" s="21"/>
      <c r="I193" s="125"/>
      <c r="J193" s="21"/>
      <c r="K193" s="113" t="str">
        <f t="shared" si="15"/>
        <v>CIP2187</v>
      </c>
      <c r="L193" s="116">
        <f>_xlfn.XLOOKUP(K193,'Pupil Numbers'!A:A,'Pupil Numbers'!C:C)</f>
        <v>19</v>
      </c>
      <c r="M193" s="113">
        <f>_xlfn.XLOOKUP(K193,'Floor Area'!A:A,'Floor Area'!C:C)</f>
        <v>307.29000000000002</v>
      </c>
      <c r="N193" s="105">
        <f>_xlfn.XLOOKUP(K193,Deprivation!A:A,Deprivation!D:D)</f>
        <v>15.789473684210501</v>
      </c>
      <c r="O193" s="101" t="s">
        <v>776</v>
      </c>
      <c r="P193" s="101" t="s">
        <v>605</v>
      </c>
      <c r="Q193" s="125" t="str">
        <f>_xlfn.XLOOKUP(K193,Academies!B:B,Academies!C:C,"No")</f>
        <v>No</v>
      </c>
      <c r="S193" s="119"/>
    </row>
    <row r="194" spans="1:19" x14ac:dyDescent="0.3">
      <c r="A194" s="21" t="s">
        <v>776</v>
      </c>
      <c r="B194" s="21" t="s">
        <v>241</v>
      </c>
      <c r="C194" s="119">
        <f>_xlfn.XLOOKUP(B194,'Pupil Numbers'!A:A,'Pupil Numbers'!D:D)</f>
        <v>130</v>
      </c>
      <c r="D194" s="119">
        <f>_xlfn.XLOOKUP(B194,'Floor Area'!A:A,'Floor Area'!D:D)</f>
        <v>153</v>
      </c>
      <c r="E194" s="119">
        <f>_xlfn.XLOOKUP(B194,Deprivation!A:A,Deprivation!E:E)</f>
        <v>163</v>
      </c>
      <c r="F194" s="79" t="str">
        <f t="shared" si="13"/>
        <v>pupil number130</v>
      </c>
      <c r="G194" s="119" t="str">
        <f t="shared" si="14"/>
        <v>CIP2279</v>
      </c>
      <c r="H194" s="21"/>
      <c r="I194" s="125"/>
      <c r="J194" s="21"/>
      <c r="K194" s="113" t="str">
        <f t="shared" si="15"/>
        <v>CIP2279</v>
      </c>
      <c r="L194" s="116">
        <f>_xlfn.XLOOKUP(K194,'Pupil Numbers'!A:A,'Pupil Numbers'!C:C)</f>
        <v>73</v>
      </c>
      <c r="M194" s="113">
        <f>_xlfn.XLOOKUP(K194,'Floor Area'!A:A,'Floor Area'!C:C)</f>
        <v>591.83000000000004</v>
      </c>
      <c r="N194" s="105">
        <f>_xlfn.XLOOKUP(K194,Deprivation!A:A,Deprivation!D:D)</f>
        <v>19.178082191780799</v>
      </c>
      <c r="O194" s="101" t="s">
        <v>776</v>
      </c>
      <c r="P194" s="101" t="s">
        <v>638</v>
      </c>
      <c r="Q194" s="125" t="str">
        <f>_xlfn.XLOOKUP(K194,Academies!B:B,Academies!C:C,"No")</f>
        <v>No</v>
      </c>
      <c r="S194" s="119"/>
    </row>
    <row r="195" spans="1:19" x14ac:dyDescent="0.3">
      <c r="A195" s="21" t="s">
        <v>776</v>
      </c>
      <c r="B195" s="21" t="s">
        <v>399</v>
      </c>
      <c r="C195" s="119">
        <f>_xlfn.XLOOKUP(B195,'Pupil Numbers'!A:A,'Pupil Numbers'!D:D)</f>
        <v>95</v>
      </c>
      <c r="D195" s="119">
        <f>_xlfn.XLOOKUP(B195,'Floor Area'!A:A,'Floor Area'!D:D)</f>
        <v>90</v>
      </c>
      <c r="E195" s="119">
        <f>_xlfn.XLOOKUP(B195,Deprivation!A:A,Deprivation!E:E)</f>
        <v>116</v>
      </c>
      <c r="F195" s="79" t="str">
        <f t="shared" si="13"/>
        <v>pupil number95</v>
      </c>
      <c r="G195" s="119" t="str">
        <f t="shared" si="14"/>
        <v>CIP3079</v>
      </c>
      <c r="H195" s="21"/>
      <c r="I195" s="125"/>
      <c r="J195" s="21"/>
      <c r="K195" s="113" t="str">
        <f t="shared" si="15"/>
        <v>CIP3079</v>
      </c>
      <c r="L195" s="116">
        <f>_xlfn.XLOOKUP(K195,'Pupil Numbers'!A:A,'Pupil Numbers'!C:C)</f>
        <v>29</v>
      </c>
      <c r="M195" s="113">
        <f>_xlfn.XLOOKUP(K195,'Floor Area'!A:A,'Floor Area'!C:C)</f>
        <v>205.48000000000002</v>
      </c>
      <c r="N195" s="105">
        <f>_xlfn.XLOOKUP(K195,Deprivation!A:A,Deprivation!D:D)</f>
        <v>10.3448275862069</v>
      </c>
      <c r="O195" s="101" t="s">
        <v>776</v>
      </c>
      <c r="P195" s="101" t="s">
        <v>723</v>
      </c>
      <c r="Q195" s="125" t="str">
        <f>_xlfn.XLOOKUP(K195,Academies!B:B,Academies!C:C,"No")</f>
        <v>No</v>
      </c>
      <c r="S195" s="119"/>
    </row>
    <row r="196" spans="1:19" x14ac:dyDescent="0.3">
      <c r="A196" s="21" t="s">
        <v>776</v>
      </c>
      <c r="B196" s="21" t="s">
        <v>128</v>
      </c>
      <c r="C196" s="119">
        <f>_xlfn.XLOOKUP(B196,'Pupil Numbers'!A:A,'Pupil Numbers'!D:D)</f>
        <v>118</v>
      </c>
      <c r="D196" s="119">
        <f>_xlfn.XLOOKUP(B196,'Floor Area'!A:A,'Floor Area'!D:D)</f>
        <v>100</v>
      </c>
      <c r="E196" s="119">
        <f>_xlfn.XLOOKUP(B196,Deprivation!A:A,Deprivation!E:E)</f>
        <v>113</v>
      </c>
      <c r="F196" s="79" t="str">
        <f t="shared" si="13"/>
        <v>pupil number118</v>
      </c>
      <c r="G196" s="119" t="str">
        <f t="shared" si="14"/>
        <v>CIP2131</v>
      </c>
      <c r="H196" s="21"/>
      <c r="I196" s="125"/>
      <c r="J196" s="21"/>
      <c r="K196" s="113" t="str">
        <f t="shared" si="15"/>
        <v>CIP2131</v>
      </c>
      <c r="L196" s="116">
        <f>_xlfn.XLOOKUP(K196,'Pupil Numbers'!A:A,'Pupil Numbers'!C:C)</f>
        <v>60</v>
      </c>
      <c r="M196" s="113">
        <f>_xlfn.XLOOKUP(K196,'Floor Area'!A:A,'Floor Area'!C:C)</f>
        <v>263.24</v>
      </c>
      <c r="N196" s="105">
        <f>_xlfn.XLOOKUP(K196,Deprivation!A:A,Deprivation!D:D)</f>
        <v>10</v>
      </c>
      <c r="O196" s="101" t="s">
        <v>776</v>
      </c>
      <c r="P196" s="101" t="s">
        <v>577</v>
      </c>
      <c r="Q196" s="125" t="str">
        <f>_xlfn.XLOOKUP(K196,Academies!B:B,Academies!C:C,"No")</f>
        <v>No</v>
      </c>
      <c r="S196" s="119"/>
    </row>
    <row r="197" spans="1:19" x14ac:dyDescent="0.3">
      <c r="A197" s="21" t="s">
        <v>776</v>
      </c>
      <c r="B197" s="21" t="s">
        <v>466</v>
      </c>
      <c r="C197" s="119">
        <f>_xlfn.XLOOKUP(B197,'Pupil Numbers'!A:A,'Pupil Numbers'!D:D)</f>
        <v>120</v>
      </c>
      <c r="D197" s="119">
        <f>_xlfn.XLOOKUP(B197,'Floor Area'!A:A,'Floor Area'!D:D)</f>
        <v>157</v>
      </c>
      <c r="E197" s="119">
        <f>_xlfn.XLOOKUP(B197,Deprivation!A:A,Deprivation!E:E)</f>
        <v>105</v>
      </c>
      <c r="F197" s="79" t="str">
        <f t="shared" si="13"/>
        <v>pupil number120</v>
      </c>
      <c r="G197" s="119" t="str">
        <f t="shared" si="14"/>
        <v>CIP3331</v>
      </c>
      <c r="H197" s="21"/>
      <c r="I197" s="125"/>
      <c r="J197" s="21"/>
      <c r="K197" s="113" t="str">
        <f t="shared" si="15"/>
        <v>CIP3331</v>
      </c>
      <c r="L197" s="116">
        <f>_xlfn.XLOOKUP(K197,'Pupil Numbers'!A:A,'Pupil Numbers'!C:C)</f>
        <v>60.2</v>
      </c>
      <c r="M197" s="113">
        <f>_xlfn.XLOOKUP(K197,'Floor Area'!A:A,'Floor Area'!C:C)</f>
        <v>631.22</v>
      </c>
      <c r="N197" s="105">
        <f>_xlfn.XLOOKUP(K197,Deprivation!A:A,Deprivation!D:D)</f>
        <v>8.9285714285714306</v>
      </c>
      <c r="O197" s="101" t="s">
        <v>776</v>
      </c>
      <c r="P197" s="101" t="s">
        <v>755</v>
      </c>
      <c r="Q197" s="125" t="str">
        <f>_xlfn.XLOOKUP(K197,Academies!B:B,Academies!C:C,"No")</f>
        <v>No</v>
      </c>
      <c r="S197" s="119"/>
    </row>
    <row r="198" spans="1:19" x14ac:dyDescent="0.3">
      <c r="A198" s="21" t="s">
        <v>776</v>
      </c>
      <c r="B198" s="21" t="s">
        <v>178</v>
      </c>
      <c r="C198" s="119">
        <f>_xlfn.XLOOKUP(B198,'Pupil Numbers'!A:A,'Pupil Numbers'!D:D)</f>
        <v>192</v>
      </c>
      <c r="D198" s="119">
        <f>_xlfn.XLOOKUP(B198,'Floor Area'!A:A,'Floor Area'!D:D)</f>
        <v>205</v>
      </c>
      <c r="E198" s="119">
        <f>_xlfn.XLOOKUP(B198,Deprivation!A:A,Deprivation!E:E)</f>
        <v>205</v>
      </c>
      <c r="F198" s="79" t="str">
        <f t="shared" si="13"/>
        <v>pupil number192</v>
      </c>
      <c r="G198" s="119" t="str">
        <f t="shared" si="14"/>
        <v>CIP2190</v>
      </c>
      <c r="H198" s="21"/>
      <c r="I198" s="125"/>
      <c r="J198" s="21"/>
      <c r="K198" s="113" t="str">
        <f t="shared" si="15"/>
        <v>CIP2190</v>
      </c>
      <c r="L198" s="116">
        <f>_xlfn.XLOOKUP(K198,'Pupil Numbers'!A:A,'Pupil Numbers'!C:C)</f>
        <v>205.65894736842105</v>
      </c>
      <c r="M198" s="113">
        <f>_xlfn.XLOOKUP(K198,'Floor Area'!A:A,'Floor Area'!C:C)</f>
        <v>1307.4000000000001</v>
      </c>
      <c r="N198" s="105">
        <f>_xlfn.XLOOKUP(K198,Deprivation!A:A,Deprivation!D:D)</f>
        <v>30.851063829787201</v>
      </c>
      <c r="O198" s="101" t="s">
        <v>776</v>
      </c>
      <c r="P198" s="101" t="s">
        <v>606</v>
      </c>
      <c r="Q198" s="125" t="str">
        <f>_xlfn.XLOOKUP(K198,Academies!B:B,Academies!C:C,"No")</f>
        <v>No</v>
      </c>
      <c r="S198" s="119"/>
    </row>
    <row r="199" spans="1:19" x14ac:dyDescent="0.3">
      <c r="A199" s="21" t="s">
        <v>776</v>
      </c>
      <c r="B199" s="21" t="s">
        <v>315</v>
      </c>
      <c r="C199" s="119">
        <f>_xlfn.XLOOKUP(B199,'Pupil Numbers'!A:A,'Pupil Numbers'!D:D)</f>
        <v>223</v>
      </c>
      <c r="D199" s="119">
        <f>_xlfn.XLOOKUP(B199,'Floor Area'!A:A,'Floor Area'!D:D)</f>
        <v>218</v>
      </c>
      <c r="E199" s="119">
        <f>_xlfn.XLOOKUP(B199,Deprivation!A:A,Deprivation!E:E)</f>
        <v>188</v>
      </c>
      <c r="F199" s="79" t="str">
        <f t="shared" si="13"/>
        <v>pupil number223</v>
      </c>
      <c r="G199" s="119" t="str">
        <f t="shared" si="14"/>
        <v>CIP2624</v>
      </c>
      <c r="H199" s="21"/>
      <c r="I199" s="125"/>
      <c r="J199" s="21"/>
      <c r="K199" s="113" t="str">
        <f t="shared" si="15"/>
        <v>CIP2624</v>
      </c>
      <c r="L199" s="116">
        <f>_xlfn.XLOOKUP(K199,'Pupil Numbers'!A:A,'Pupil Numbers'!C:C)</f>
        <v>312</v>
      </c>
      <c r="M199" s="113">
        <f>_xlfn.XLOOKUP(K199,'Floor Area'!A:A,'Floor Area'!C:C)</f>
        <v>1520.91</v>
      </c>
      <c r="N199" s="105">
        <f>_xlfn.XLOOKUP(K199,Deprivation!A:A,Deprivation!D:D)</f>
        <v>26.282051282051299</v>
      </c>
      <c r="O199" s="101" t="s">
        <v>776</v>
      </c>
      <c r="P199" s="101" t="s">
        <v>679</v>
      </c>
      <c r="Q199" s="125" t="str">
        <f>_xlfn.XLOOKUP(K199,Academies!B:B,Academies!C:C,"No")</f>
        <v>No</v>
      </c>
      <c r="S199" s="119"/>
    </row>
    <row r="200" spans="1:19" x14ac:dyDescent="0.3">
      <c r="A200" s="21" t="s">
        <v>776</v>
      </c>
      <c r="B200" s="21" t="s">
        <v>102</v>
      </c>
      <c r="C200" s="119">
        <f>_xlfn.XLOOKUP(B200,'Pupil Numbers'!A:A,'Pupil Numbers'!D:D)</f>
        <v>186</v>
      </c>
      <c r="D200" s="119">
        <f>_xlfn.XLOOKUP(B200,'Floor Area'!A:A,'Floor Area'!D:D)</f>
        <v>208</v>
      </c>
      <c r="E200" s="119">
        <f>_xlfn.XLOOKUP(B200,Deprivation!A:A,Deprivation!E:E)</f>
        <v>194</v>
      </c>
      <c r="F200" s="79" t="str">
        <f t="shared" si="13"/>
        <v>pupil number186</v>
      </c>
      <c r="G200" s="119" t="str">
        <f t="shared" si="14"/>
        <v>CIP2101</v>
      </c>
      <c r="H200" s="21"/>
      <c r="I200" s="125"/>
      <c r="J200" s="21"/>
      <c r="K200" s="113" t="str">
        <f t="shared" si="15"/>
        <v>CIP2101</v>
      </c>
      <c r="L200" s="116">
        <f>_xlfn.XLOOKUP(K200,'Pupil Numbers'!A:A,'Pupil Numbers'!C:C)</f>
        <v>191.78</v>
      </c>
      <c r="M200" s="113">
        <f>_xlfn.XLOOKUP(K200,'Floor Area'!A:A,'Floor Area'!C:C)</f>
        <v>1393.96</v>
      </c>
      <c r="N200" s="105">
        <f>_xlfn.XLOOKUP(K200,Deprivation!A:A,Deprivation!D:D)</f>
        <v>27.058823529411804</v>
      </c>
      <c r="O200" s="101" t="s">
        <v>776</v>
      </c>
      <c r="P200" s="101" t="s">
        <v>564</v>
      </c>
      <c r="Q200" s="125" t="str">
        <f>_xlfn.XLOOKUP(K200,Academies!B:B,Academies!C:C,"No")</f>
        <v>No</v>
      </c>
      <c r="S200" s="119"/>
    </row>
    <row r="201" spans="1:19" x14ac:dyDescent="0.3">
      <c r="A201" s="21" t="s">
        <v>776</v>
      </c>
      <c r="B201" s="21" t="s">
        <v>486</v>
      </c>
      <c r="C201" s="119">
        <f>_xlfn.XLOOKUP(B201,'Pupil Numbers'!A:A,'Pupil Numbers'!D:D)</f>
        <v>201</v>
      </c>
      <c r="D201" s="119">
        <f>_xlfn.XLOOKUP(B201,'Floor Area'!A:A,'Floor Area'!D:D)</f>
        <v>192</v>
      </c>
      <c r="E201" s="119">
        <f>_xlfn.XLOOKUP(B201,Deprivation!A:A,Deprivation!E:E)</f>
        <v>110</v>
      </c>
      <c r="F201" s="79" t="str">
        <f t="shared" si="13"/>
        <v>pupil number201</v>
      </c>
      <c r="G201" s="119" t="str">
        <f t="shared" si="14"/>
        <v>CIP5202</v>
      </c>
      <c r="H201" s="21"/>
      <c r="I201" s="125"/>
      <c r="J201" s="21"/>
      <c r="K201" s="113" t="str">
        <f t="shared" si="15"/>
        <v>CIP5202</v>
      </c>
      <c r="L201" s="116">
        <f>_xlfn.XLOOKUP(K201,'Pupil Numbers'!A:A,'Pupil Numbers'!C:C)</f>
        <v>216</v>
      </c>
      <c r="M201" s="113">
        <f>_xlfn.XLOOKUP(K201,'Floor Area'!A:A,'Floor Area'!C:C)</f>
        <v>1175.33</v>
      </c>
      <c r="N201" s="105">
        <f>_xlfn.XLOOKUP(K201,Deprivation!A:A,Deprivation!D:D)</f>
        <v>9.7222222222222197</v>
      </c>
      <c r="O201" s="101" t="s">
        <v>776</v>
      </c>
      <c r="P201" s="101" t="s">
        <v>765</v>
      </c>
      <c r="Q201" s="125" t="str">
        <f>_xlfn.XLOOKUP(K201,Academies!B:B,Academies!C:C,"No")</f>
        <v>No</v>
      </c>
      <c r="S201" s="119"/>
    </row>
    <row r="202" spans="1:19" x14ac:dyDescent="0.3">
      <c r="A202" s="21" t="s">
        <v>776</v>
      </c>
      <c r="B202" s="21" t="s">
        <v>104</v>
      </c>
      <c r="C202" s="119">
        <f>_xlfn.XLOOKUP(B202,'Pupil Numbers'!A:A,'Pupil Numbers'!D:D)</f>
        <v>179</v>
      </c>
      <c r="D202" s="119">
        <f>_xlfn.XLOOKUP(B202,'Floor Area'!A:A,'Floor Area'!D:D)</f>
        <v>154</v>
      </c>
      <c r="E202" s="119">
        <f>_xlfn.XLOOKUP(B202,Deprivation!A:A,Deprivation!E:E)</f>
        <v>137</v>
      </c>
      <c r="F202" s="79" t="str">
        <f t="shared" si="13"/>
        <v>pupil number179</v>
      </c>
      <c r="G202" s="119" t="str">
        <f t="shared" si="14"/>
        <v>CIP2102</v>
      </c>
      <c r="H202" s="21"/>
      <c r="I202" s="125"/>
      <c r="J202" s="21"/>
      <c r="K202" s="113" t="str">
        <f t="shared" si="15"/>
        <v>CIP2102</v>
      </c>
      <c r="L202" s="116">
        <f>_xlfn.XLOOKUP(K202,'Pupil Numbers'!A:A,'Pupil Numbers'!C:C)</f>
        <v>171</v>
      </c>
      <c r="M202" s="113">
        <f>_xlfn.XLOOKUP(K202,'Floor Area'!A:A,'Floor Area'!C:C)</f>
        <v>611.07000000000005</v>
      </c>
      <c r="N202" s="105">
        <f>_xlfn.XLOOKUP(K202,Deprivation!A:A,Deprivation!D:D)</f>
        <v>14.619883040935699</v>
      </c>
      <c r="O202" s="101" t="s">
        <v>776</v>
      </c>
      <c r="P202" s="101" t="s">
        <v>565</v>
      </c>
      <c r="Q202" s="125" t="str">
        <f>_xlfn.XLOOKUP(K202,Academies!B:B,Academies!C:C,"No")</f>
        <v>No</v>
      </c>
      <c r="S202" s="119"/>
    </row>
    <row r="203" spans="1:19" x14ac:dyDescent="0.3">
      <c r="A203" s="21" t="s">
        <v>776</v>
      </c>
      <c r="B203" s="21" t="s">
        <v>401</v>
      </c>
      <c r="C203" s="119">
        <f>_xlfn.XLOOKUP(B203,'Pupil Numbers'!A:A,'Pupil Numbers'!D:D)</f>
        <v>230</v>
      </c>
      <c r="D203" s="119">
        <f>_xlfn.XLOOKUP(B203,'Floor Area'!A:A,'Floor Area'!D:D)</f>
        <v>228</v>
      </c>
      <c r="E203" s="119">
        <f>_xlfn.XLOOKUP(B203,Deprivation!A:A,Deprivation!E:E)</f>
        <v>223</v>
      </c>
      <c r="F203" s="79" t="str">
        <f t="shared" si="13"/>
        <v>pupil number230</v>
      </c>
      <c r="G203" s="119" t="str">
        <f t="shared" si="14"/>
        <v>CIP3080</v>
      </c>
      <c r="H203" s="21"/>
      <c r="I203" s="125"/>
      <c r="J203" s="21"/>
      <c r="K203" s="113" t="str">
        <f t="shared" si="15"/>
        <v>CIP3080</v>
      </c>
      <c r="L203" s="116">
        <f>_xlfn.XLOOKUP(K203,'Pupil Numbers'!A:A,'Pupil Numbers'!C:C)</f>
        <v>354.2157894736842</v>
      </c>
      <c r="M203" s="113">
        <f>_xlfn.XLOOKUP(K203,'Floor Area'!A:A,'Floor Area'!C:C)</f>
        <v>1687.47</v>
      </c>
      <c r="N203" s="105">
        <f>_xlfn.XLOOKUP(K203,Deprivation!A:A,Deprivation!D:D)</f>
        <v>37.048192771084295</v>
      </c>
      <c r="O203" s="101" t="s">
        <v>776</v>
      </c>
      <c r="P203" s="101" t="s">
        <v>724</v>
      </c>
      <c r="Q203" s="125" t="str">
        <f>_xlfn.XLOOKUP(K203,Academies!B:B,Academies!C:C,"No")</f>
        <v>No</v>
      </c>
      <c r="S203" s="119"/>
    </row>
    <row r="204" spans="1:19" x14ac:dyDescent="0.3">
      <c r="A204" s="21" t="s">
        <v>776</v>
      </c>
      <c r="B204" s="21" t="s">
        <v>403</v>
      </c>
      <c r="C204" s="119">
        <f>_xlfn.XLOOKUP(B204,'Pupil Numbers'!A:A,'Pupil Numbers'!D:D)</f>
        <v>146</v>
      </c>
      <c r="D204" s="119">
        <f>_xlfn.XLOOKUP(B204,'Floor Area'!A:A,'Floor Area'!D:D)</f>
        <v>146</v>
      </c>
      <c r="E204" s="119">
        <f>_xlfn.XLOOKUP(B204,Deprivation!A:A,Deprivation!E:E)</f>
        <v>176</v>
      </c>
      <c r="F204" s="79" t="str">
        <f t="shared" si="13"/>
        <v>pupil number146</v>
      </c>
      <c r="G204" s="119" t="str">
        <f t="shared" si="14"/>
        <v>CIP3082</v>
      </c>
      <c r="H204" s="21"/>
      <c r="I204" s="125"/>
      <c r="J204" s="21"/>
      <c r="K204" s="113" t="str">
        <f t="shared" si="15"/>
        <v>CIP3082</v>
      </c>
      <c r="L204" s="116">
        <f>_xlfn.XLOOKUP(K204,'Pupil Numbers'!A:A,'Pupil Numbers'!C:C)</f>
        <v>91</v>
      </c>
      <c r="M204" s="113">
        <f>_xlfn.XLOOKUP(K204,'Floor Area'!A:A,'Floor Area'!C:C)</f>
        <v>539.03</v>
      </c>
      <c r="N204" s="105">
        <f>_xlfn.XLOOKUP(K204,Deprivation!A:A,Deprivation!D:D)</f>
        <v>23.076923076923102</v>
      </c>
      <c r="O204" s="101" t="s">
        <v>776</v>
      </c>
      <c r="P204" s="101" t="s">
        <v>725</v>
      </c>
      <c r="Q204" s="125" t="str">
        <f>_xlfn.XLOOKUP(K204,Academies!B:B,Academies!C:C,"No")</f>
        <v>No</v>
      </c>
      <c r="S204" s="119"/>
    </row>
    <row r="205" spans="1:19" x14ac:dyDescent="0.3">
      <c r="A205" s="21" t="s">
        <v>776</v>
      </c>
      <c r="B205" s="21" t="s">
        <v>405</v>
      </c>
      <c r="C205" s="119">
        <f>_xlfn.XLOOKUP(B205,'Pupil Numbers'!A:A,'Pupil Numbers'!D:D)</f>
        <v>126</v>
      </c>
      <c r="D205" s="119">
        <f>_xlfn.XLOOKUP(B205,'Floor Area'!A:A,'Floor Area'!D:D)</f>
        <v>107</v>
      </c>
      <c r="E205" s="119">
        <f>_xlfn.XLOOKUP(B205,Deprivation!A:A,Deprivation!E:E)</f>
        <v>103</v>
      </c>
      <c r="F205" s="79" t="str">
        <f t="shared" si="13"/>
        <v>pupil number126</v>
      </c>
      <c r="G205" s="119" t="str">
        <f t="shared" si="14"/>
        <v>CIP3083</v>
      </c>
      <c r="H205" s="21"/>
      <c r="I205" s="125"/>
      <c r="J205" s="21"/>
      <c r="K205" s="113" t="str">
        <f t="shared" si="15"/>
        <v>CIP3083</v>
      </c>
      <c r="L205" s="116">
        <f>_xlfn.XLOOKUP(K205,'Pupil Numbers'!A:A,'Pupil Numbers'!C:C)</f>
        <v>68</v>
      </c>
      <c r="M205" s="113">
        <f>_xlfn.XLOOKUP(K205,'Floor Area'!A:A,'Floor Area'!C:C)</f>
        <v>322.5</v>
      </c>
      <c r="N205" s="105">
        <f>_xlfn.XLOOKUP(K205,Deprivation!A:A,Deprivation!D:D)</f>
        <v>8.8235294117647101</v>
      </c>
      <c r="O205" s="101" t="s">
        <v>776</v>
      </c>
      <c r="P205" s="101" t="s">
        <v>726</v>
      </c>
      <c r="Q205" s="125" t="str">
        <f>_xlfn.XLOOKUP(K205,Academies!B:B,Academies!C:C,"No")</f>
        <v>No</v>
      </c>
      <c r="S205" s="119"/>
    </row>
    <row r="206" spans="1:19" x14ac:dyDescent="0.3">
      <c r="A206" s="21" t="s">
        <v>776</v>
      </c>
      <c r="B206" s="21" t="s">
        <v>357</v>
      </c>
      <c r="C206" s="119">
        <f>_xlfn.XLOOKUP(B206,'Pupil Numbers'!A:A,'Pupil Numbers'!D:D)</f>
        <v>117</v>
      </c>
      <c r="D206" s="119">
        <f>_xlfn.XLOOKUP(B206,'Floor Area'!A:A,'Floor Area'!D:D)</f>
        <v>119</v>
      </c>
      <c r="E206" s="119">
        <f>_xlfn.XLOOKUP(B206,Deprivation!A:A,Deprivation!E:E)</f>
        <v>235</v>
      </c>
      <c r="F206" s="79" t="str">
        <f t="shared" si="13"/>
        <v>pupil number117</v>
      </c>
      <c r="G206" s="119" t="str">
        <f t="shared" si="14"/>
        <v>CIP3038</v>
      </c>
      <c r="H206" s="21"/>
      <c r="I206" s="125"/>
      <c r="J206" s="21"/>
      <c r="K206" s="113" t="str">
        <f t="shared" si="15"/>
        <v>CIP3038</v>
      </c>
      <c r="L206" s="116">
        <f>_xlfn.XLOOKUP(K206,'Pupil Numbers'!A:A,'Pupil Numbers'!C:C)</f>
        <v>59</v>
      </c>
      <c r="M206" s="113">
        <f>_xlfn.XLOOKUP(K206,'Floor Area'!A:A,'Floor Area'!C:C)</f>
        <v>383.15000000000003</v>
      </c>
      <c r="N206" s="105">
        <f>_xlfn.XLOOKUP(K206,Deprivation!A:A,Deprivation!D:D)</f>
        <v>47.457627118644105</v>
      </c>
      <c r="O206" s="101" t="s">
        <v>776</v>
      </c>
      <c r="P206" s="101" t="s">
        <v>702</v>
      </c>
      <c r="Q206" s="125" t="str">
        <f>_xlfn.XLOOKUP(K206,Academies!B:B,Academies!C:C,"No")</f>
        <v>No</v>
      </c>
      <c r="S206" s="119"/>
    </row>
    <row r="207" spans="1:19" x14ac:dyDescent="0.3">
      <c r="A207" s="21" t="s">
        <v>776</v>
      </c>
      <c r="B207" s="21" t="s">
        <v>482</v>
      </c>
      <c r="C207" s="119">
        <f>_xlfn.XLOOKUP(B207,'Pupil Numbers'!A:A,'Pupil Numbers'!D:D)</f>
        <v>235</v>
      </c>
      <c r="D207" s="119">
        <f>_xlfn.XLOOKUP(B207,'Floor Area'!A:A,'Floor Area'!D:D)</f>
        <v>237</v>
      </c>
      <c r="E207" s="119">
        <f>_xlfn.XLOOKUP(B207,Deprivation!A:A,Deprivation!E:E)</f>
        <v>234</v>
      </c>
      <c r="F207" s="79" t="str">
        <f t="shared" si="13"/>
        <v>pupil number235</v>
      </c>
      <c r="G207" s="119" t="str">
        <f t="shared" si="14"/>
        <v>CIP3551</v>
      </c>
      <c r="H207" s="21"/>
      <c r="I207" s="125"/>
      <c r="J207" s="21"/>
      <c r="K207" s="113" t="str">
        <f t="shared" si="15"/>
        <v>CIP3551</v>
      </c>
      <c r="L207" s="116">
        <f>_xlfn.XLOOKUP(K207,'Pupil Numbers'!A:A,'Pupil Numbers'!C:C)</f>
        <v>401</v>
      </c>
      <c r="M207" s="113">
        <f>_xlfn.XLOOKUP(K207,'Floor Area'!A:A,'Floor Area'!C:C)</f>
        <v>2105.59</v>
      </c>
      <c r="N207" s="105">
        <f>_xlfn.XLOOKUP(K207,Deprivation!A:A,Deprivation!D:D)</f>
        <v>46.384039900249405</v>
      </c>
      <c r="O207" s="101" t="s">
        <v>776</v>
      </c>
      <c r="P207" s="101" t="s">
        <v>763</v>
      </c>
      <c r="Q207" s="125" t="str">
        <f>_xlfn.XLOOKUP(K207,Academies!B:B,Academies!C:C,"No")</f>
        <v>No</v>
      </c>
      <c r="S207" s="119"/>
    </row>
    <row r="208" spans="1:19" x14ac:dyDescent="0.3">
      <c r="A208" s="21" t="s">
        <v>776</v>
      </c>
      <c r="B208" s="21" t="s">
        <v>300</v>
      </c>
      <c r="C208" s="119">
        <f>_xlfn.XLOOKUP(B208,'Pupil Numbers'!A:A,'Pupil Numbers'!D:D)</f>
        <v>220</v>
      </c>
      <c r="D208" s="119">
        <f>_xlfn.XLOOKUP(B208,'Floor Area'!A:A,'Floor Area'!D:D)</f>
        <v>220</v>
      </c>
      <c r="E208" s="119">
        <f>_xlfn.XLOOKUP(B208,Deprivation!A:A,Deprivation!E:E)</f>
        <v>111</v>
      </c>
      <c r="F208" s="79" t="str">
        <f t="shared" si="13"/>
        <v>pupil number220</v>
      </c>
      <c r="G208" s="119" t="str">
        <f t="shared" si="14"/>
        <v>CIP2373</v>
      </c>
      <c r="H208" s="21"/>
      <c r="I208" s="125"/>
      <c r="J208" s="21"/>
      <c r="K208" s="113" t="str">
        <f t="shared" ref="K208:K242" si="16">G208</f>
        <v>CIP2373</v>
      </c>
      <c r="L208" s="116">
        <f>_xlfn.XLOOKUP(K208,'Pupil Numbers'!A:A,'Pupil Numbers'!C:C)</f>
        <v>308</v>
      </c>
      <c r="M208" s="113">
        <f>_xlfn.XLOOKUP(K208,'Floor Area'!A:A,'Floor Area'!C:C)</f>
        <v>1526.84</v>
      </c>
      <c r="N208" s="105">
        <f>_xlfn.XLOOKUP(K208,Deprivation!A:A,Deprivation!D:D)</f>
        <v>9.7402597402597397</v>
      </c>
      <c r="O208" s="101" t="s">
        <v>776</v>
      </c>
      <c r="P208" s="101" t="s">
        <v>670</v>
      </c>
      <c r="Q208" s="125" t="str">
        <f>_xlfn.XLOOKUP(K208,Academies!B:B,Academies!C:C,"No")</f>
        <v>No</v>
      </c>
      <c r="S208" s="119"/>
    </row>
    <row r="209" spans="1:19" x14ac:dyDescent="0.3">
      <c r="A209" s="21" t="s">
        <v>776</v>
      </c>
      <c r="B209" s="21" t="s">
        <v>388</v>
      </c>
      <c r="C209" s="119">
        <f>_xlfn.XLOOKUP(B209,'Pupil Numbers'!A:A,'Pupil Numbers'!D:D)</f>
        <v>114</v>
      </c>
      <c r="D209" s="119">
        <f>_xlfn.XLOOKUP(B209,'Floor Area'!A:A,'Floor Area'!D:D)</f>
        <v>109</v>
      </c>
      <c r="E209" s="119">
        <f>_xlfn.XLOOKUP(B209,Deprivation!A:A,Deprivation!E:E)</f>
        <v>170</v>
      </c>
      <c r="F209" s="79" t="str">
        <f t="shared" si="13"/>
        <v>pupil number114</v>
      </c>
      <c r="G209" s="119" t="str">
        <f t="shared" si="14"/>
        <v>CIP3071</v>
      </c>
      <c r="H209" s="21"/>
      <c r="I209" s="125"/>
      <c r="J209" s="21"/>
      <c r="K209" s="113" t="str">
        <f t="shared" si="16"/>
        <v>CIP3071</v>
      </c>
      <c r="L209" s="116">
        <f>_xlfn.XLOOKUP(K209,'Pupil Numbers'!A:A,'Pupil Numbers'!C:C)</f>
        <v>56</v>
      </c>
      <c r="M209" s="113">
        <f>_xlfn.XLOOKUP(K209,'Floor Area'!A:A,'Floor Area'!C:C)</f>
        <v>327.86</v>
      </c>
      <c r="N209" s="105">
        <f>_xlfn.XLOOKUP(K209,Deprivation!A:A,Deprivation!D:D)</f>
        <v>21.428571428571399</v>
      </c>
      <c r="O209" s="101" t="s">
        <v>776</v>
      </c>
      <c r="P209" s="101" t="s">
        <v>718</v>
      </c>
      <c r="Q209" s="125" t="str">
        <f>_xlfn.XLOOKUP(K209,Academies!B:B,Academies!C:C,"No")</f>
        <v>No</v>
      </c>
      <c r="S209" s="119"/>
    </row>
    <row r="210" spans="1:19" x14ac:dyDescent="0.3">
      <c r="A210" s="21" t="s">
        <v>776</v>
      </c>
      <c r="B210" s="21" t="s">
        <v>200</v>
      </c>
      <c r="C210" s="119">
        <f>_xlfn.XLOOKUP(B210,'Pupil Numbers'!A:A,'Pupil Numbers'!D:D)</f>
        <v>165</v>
      </c>
      <c r="D210" s="119">
        <f>_xlfn.XLOOKUP(B210,'Floor Area'!A:A,'Floor Area'!D:D)</f>
        <v>160</v>
      </c>
      <c r="E210" s="119">
        <f>_xlfn.XLOOKUP(B210,Deprivation!A:A,Deprivation!E:E)</f>
        <v>106</v>
      </c>
      <c r="F210" s="79" t="str">
        <f t="shared" si="13"/>
        <v>pupil number165</v>
      </c>
      <c r="G210" s="119" t="str">
        <f t="shared" si="14"/>
        <v>CIP2229</v>
      </c>
      <c r="H210" s="21"/>
      <c r="I210" s="125"/>
      <c r="J210" s="21"/>
      <c r="K210" s="113" t="str">
        <f t="shared" si="16"/>
        <v>CIP2229</v>
      </c>
      <c r="L210" s="116">
        <f>_xlfn.XLOOKUP(K210,'Pupil Numbers'!A:A,'Pupil Numbers'!C:C)</f>
        <v>133</v>
      </c>
      <c r="M210" s="113">
        <f>_xlfn.XLOOKUP(K210,'Floor Area'!A:A,'Floor Area'!C:C)</f>
        <v>651.5</v>
      </c>
      <c r="N210" s="105">
        <f>_xlfn.XLOOKUP(K210,Deprivation!A:A,Deprivation!D:D)</f>
        <v>9.0225563909774404</v>
      </c>
      <c r="O210" s="101" t="s">
        <v>776</v>
      </c>
      <c r="P210" s="101" t="s">
        <v>618</v>
      </c>
      <c r="Q210" s="125" t="str">
        <f>_xlfn.XLOOKUP(K210,Academies!B:B,Academies!C:C,"No")</f>
        <v>No</v>
      </c>
      <c r="S210" s="119"/>
    </row>
    <row r="211" spans="1:19" x14ac:dyDescent="0.3">
      <c r="A211" s="21" t="s">
        <v>776</v>
      </c>
      <c r="B211" s="21" t="s">
        <v>474</v>
      </c>
      <c r="C211" s="119">
        <f>_xlfn.XLOOKUP(B211,'Pupil Numbers'!A:A,'Pupil Numbers'!D:D)</f>
        <v>203</v>
      </c>
      <c r="D211" s="119">
        <f>_xlfn.XLOOKUP(B211,'Floor Area'!A:A,'Floor Area'!D:D)</f>
        <v>185</v>
      </c>
      <c r="E211" s="119">
        <f>_xlfn.XLOOKUP(B211,Deprivation!A:A,Deprivation!E:E)</f>
        <v>95</v>
      </c>
      <c r="F211" s="79" t="str">
        <f t="shared" si="13"/>
        <v>pupil number203</v>
      </c>
      <c r="G211" s="119" t="str">
        <f t="shared" si="14"/>
        <v>CIP3523</v>
      </c>
      <c r="H211" s="21"/>
      <c r="I211" s="125"/>
      <c r="J211" s="21"/>
      <c r="K211" s="113" t="str">
        <f t="shared" si="16"/>
        <v>CIP3523</v>
      </c>
      <c r="L211" s="116">
        <f>_xlfn.XLOOKUP(K211,'Pupil Numbers'!A:A,'Pupil Numbers'!C:C)</f>
        <v>218</v>
      </c>
      <c r="M211" s="113">
        <f>_xlfn.XLOOKUP(K211,'Floor Area'!A:A,'Floor Area'!C:C)</f>
        <v>1123.29</v>
      </c>
      <c r="N211" s="105">
        <f>_xlfn.XLOOKUP(K211,Deprivation!A:A,Deprivation!D:D)</f>
        <v>7.3394495412843996</v>
      </c>
      <c r="O211" s="101" t="s">
        <v>776</v>
      </c>
      <c r="P211" s="101" t="s">
        <v>759</v>
      </c>
      <c r="Q211" s="125" t="str">
        <f>_xlfn.XLOOKUP(K211,Academies!B:B,Academies!C:C,"No")</f>
        <v>No</v>
      </c>
      <c r="S211" s="119"/>
    </row>
    <row r="212" spans="1:19" x14ac:dyDescent="0.3">
      <c r="A212" s="21" t="s">
        <v>776</v>
      </c>
      <c r="B212" s="21" t="s">
        <v>353</v>
      </c>
      <c r="C212" s="119">
        <f>_xlfn.XLOOKUP(B212,'Pupil Numbers'!A:A,'Pupil Numbers'!D:D)</f>
        <v>218</v>
      </c>
      <c r="D212" s="119">
        <f>_xlfn.XLOOKUP(B212,'Floor Area'!A:A,'Floor Area'!D:D)</f>
        <v>221</v>
      </c>
      <c r="E212" s="119">
        <f>_xlfn.XLOOKUP(B212,Deprivation!A:A,Deprivation!E:E)</f>
        <v>208</v>
      </c>
      <c r="F212" s="79" t="str">
        <f t="shared" si="13"/>
        <v>pupil number218</v>
      </c>
      <c r="G212" s="119" t="str">
        <f t="shared" si="14"/>
        <v>CIP3036</v>
      </c>
      <c r="H212" s="21"/>
      <c r="I212" s="125"/>
      <c r="J212" s="21"/>
      <c r="K212" s="113" t="str">
        <f t="shared" si="16"/>
        <v>CIP3036</v>
      </c>
      <c r="L212" s="116">
        <f>_xlfn.XLOOKUP(K212,'Pupil Numbers'!A:A,'Pupil Numbers'!C:C)</f>
        <v>288.7157894736842</v>
      </c>
      <c r="M212" s="113">
        <f>_xlfn.XLOOKUP(K212,'Floor Area'!A:A,'Floor Area'!C:C)</f>
        <v>1539.26</v>
      </c>
      <c r="N212" s="105">
        <f>_xlfn.XLOOKUP(K212,Deprivation!A:A,Deprivation!D:D)</f>
        <v>32.421875</v>
      </c>
      <c r="O212" s="101" t="s">
        <v>776</v>
      </c>
      <c r="P212" s="101" t="s">
        <v>700</v>
      </c>
      <c r="Q212" s="125" t="str">
        <f>_xlfn.XLOOKUP(K212,Academies!B:B,Academies!C:C,"No")</f>
        <v>No</v>
      </c>
      <c r="S212" s="119"/>
    </row>
    <row r="213" spans="1:19" x14ac:dyDescent="0.3">
      <c r="A213" s="21" t="s">
        <v>776</v>
      </c>
      <c r="B213" s="21" t="s">
        <v>436</v>
      </c>
      <c r="C213" s="119">
        <f>_xlfn.XLOOKUP(B213,'Pupil Numbers'!A:A,'Pupil Numbers'!D:D)</f>
        <v>234</v>
      </c>
      <c r="D213" s="119">
        <f>_xlfn.XLOOKUP(B213,'Floor Area'!A:A,'Floor Area'!D:D)</f>
        <v>233</v>
      </c>
      <c r="E213" s="119">
        <f>_xlfn.XLOOKUP(B213,Deprivation!A:A,Deprivation!E:E)</f>
        <v>141</v>
      </c>
      <c r="F213" s="79" t="str">
        <f t="shared" si="13"/>
        <v>pupil number234</v>
      </c>
      <c r="G213" s="119" t="str">
        <f t="shared" si="14"/>
        <v>CIP3161</v>
      </c>
      <c r="H213" s="21"/>
      <c r="I213" s="125"/>
      <c r="J213" s="21"/>
      <c r="K213" s="113" t="str">
        <f t="shared" si="16"/>
        <v>CIP3161</v>
      </c>
      <c r="L213" s="116">
        <f>_xlfn.XLOOKUP(K213,'Pupil Numbers'!A:A,'Pupil Numbers'!C:C)</f>
        <v>394.69894736842105</v>
      </c>
      <c r="M213" s="113">
        <f>_xlfn.XLOOKUP(K213,'Floor Area'!A:A,'Floor Area'!C:C)</f>
        <v>1885.55</v>
      </c>
      <c r="N213" s="105">
        <f>_xlfn.XLOOKUP(K213,Deprivation!A:A,Deprivation!D:D)</f>
        <v>15.2</v>
      </c>
      <c r="O213" s="101" t="s">
        <v>776</v>
      </c>
      <c r="P213" s="101" t="s">
        <v>740</v>
      </c>
      <c r="Q213" s="125" t="str">
        <f>_xlfn.XLOOKUP(K213,Academies!B:B,Academies!C:C,"No")</f>
        <v>No</v>
      </c>
      <c r="S213" s="119"/>
    </row>
    <row r="214" spans="1:19" x14ac:dyDescent="0.3">
      <c r="A214" s="21" t="s">
        <v>776</v>
      </c>
      <c r="B214" s="21" t="s">
        <v>480</v>
      </c>
      <c r="C214" s="119">
        <f>_xlfn.XLOOKUP(B214,'Pupil Numbers'!A:A,'Pupil Numbers'!D:D)</f>
        <v>180</v>
      </c>
      <c r="D214" s="119">
        <f>_xlfn.XLOOKUP(B214,'Floor Area'!A:A,'Floor Area'!D:D)</f>
        <v>178</v>
      </c>
      <c r="E214" s="119">
        <f>_xlfn.XLOOKUP(B214,Deprivation!A:A,Deprivation!E:E)</f>
        <v>228</v>
      </c>
      <c r="F214" s="79" t="str">
        <f t="shared" si="13"/>
        <v>pupil number180</v>
      </c>
      <c r="G214" s="119" t="str">
        <f t="shared" si="14"/>
        <v>CIP3549</v>
      </c>
      <c r="H214" s="21"/>
      <c r="I214" s="125"/>
      <c r="J214" s="21"/>
      <c r="K214" s="113" t="str">
        <f t="shared" si="16"/>
        <v>CIP3549</v>
      </c>
      <c r="L214" s="116">
        <f>_xlfn.XLOOKUP(K214,'Pupil Numbers'!A:A,'Pupil Numbers'!C:C)</f>
        <v>172.05157894736843</v>
      </c>
      <c r="M214" s="113">
        <f>_xlfn.XLOOKUP(K214,'Floor Area'!A:A,'Floor Area'!C:C)</f>
        <v>928</v>
      </c>
      <c r="N214" s="105">
        <f>_xlfn.XLOOKUP(K214,Deprivation!A:A,Deprivation!D:D)</f>
        <v>41.3333333333333</v>
      </c>
      <c r="O214" s="101" t="s">
        <v>776</v>
      </c>
      <c r="P214" s="101" t="s">
        <v>762</v>
      </c>
      <c r="Q214" s="125" t="str">
        <f>_xlfn.XLOOKUP(K214,Academies!B:B,Academies!C:C,"No")</f>
        <v>No</v>
      </c>
      <c r="S214" s="119"/>
    </row>
    <row r="215" spans="1:19" x14ac:dyDescent="0.3">
      <c r="A215" s="21" t="s">
        <v>776</v>
      </c>
      <c r="B215" s="21" t="s">
        <v>351</v>
      </c>
      <c r="C215" s="119">
        <f>_xlfn.XLOOKUP(B215,'Pupil Numbers'!A:A,'Pupil Numbers'!D:D)</f>
        <v>195</v>
      </c>
      <c r="D215" s="119">
        <f>_xlfn.XLOOKUP(B215,'Floor Area'!A:A,'Floor Area'!D:D)</f>
        <v>196</v>
      </c>
      <c r="E215" s="119">
        <f>_xlfn.XLOOKUP(B215,Deprivation!A:A,Deprivation!E:E)</f>
        <v>139</v>
      </c>
      <c r="F215" s="79" t="str">
        <f t="shared" si="13"/>
        <v>pupil number195</v>
      </c>
      <c r="G215" s="119" t="str">
        <f t="shared" si="14"/>
        <v>CIP3035</v>
      </c>
      <c r="H215" s="21"/>
      <c r="I215" s="125"/>
      <c r="J215" s="21"/>
      <c r="K215" s="113" t="str">
        <f t="shared" si="16"/>
        <v>CIP3035</v>
      </c>
      <c r="L215" s="116">
        <f>_xlfn.XLOOKUP(K215,'Pupil Numbers'!A:A,'Pupil Numbers'!C:C)</f>
        <v>208</v>
      </c>
      <c r="M215" s="113">
        <f>_xlfn.XLOOKUP(K215,'Floor Area'!A:A,'Floor Area'!C:C)</f>
        <v>1198.1400000000001</v>
      </c>
      <c r="N215" s="105">
        <f>_xlfn.XLOOKUP(K215,Deprivation!A:A,Deprivation!D:D)</f>
        <v>14.903846153846201</v>
      </c>
      <c r="O215" s="101" t="s">
        <v>776</v>
      </c>
      <c r="P215" s="101" t="s">
        <v>699</v>
      </c>
      <c r="Q215" s="125" t="str">
        <f>_xlfn.XLOOKUP(K215,Academies!B:B,Academies!C:C,"No")</f>
        <v>No</v>
      </c>
      <c r="S215" s="119"/>
    </row>
    <row r="216" spans="1:19" x14ac:dyDescent="0.3">
      <c r="A216" s="21" t="s">
        <v>776</v>
      </c>
      <c r="B216" s="21" t="s">
        <v>472</v>
      </c>
      <c r="C216" s="119">
        <f>_xlfn.XLOOKUP(B216,'Pupil Numbers'!A:A,'Pupil Numbers'!D:D)</f>
        <v>239</v>
      </c>
      <c r="D216" s="119">
        <f>_xlfn.XLOOKUP(B216,'Floor Area'!A:A,'Floor Area'!D:D)</f>
        <v>239</v>
      </c>
      <c r="E216" s="119">
        <f>_xlfn.XLOOKUP(B216,Deprivation!A:A,Deprivation!E:E)</f>
        <v>142</v>
      </c>
      <c r="F216" s="79" t="str">
        <f t="shared" si="13"/>
        <v>pupil number239</v>
      </c>
      <c r="G216" s="119" t="str">
        <f t="shared" si="14"/>
        <v>CIP3502</v>
      </c>
      <c r="H216" s="21"/>
      <c r="I216" s="125"/>
      <c r="J216" s="21"/>
      <c r="K216" s="113" t="str">
        <f t="shared" si="16"/>
        <v>CIP3502</v>
      </c>
      <c r="L216" s="116">
        <f>_xlfn.XLOOKUP(K216,'Pupil Numbers'!A:A,'Pupil Numbers'!C:C)</f>
        <v>419</v>
      </c>
      <c r="M216" s="113">
        <f>_xlfn.XLOOKUP(K216,'Floor Area'!A:A,'Floor Area'!C:C)</f>
        <v>2553.27</v>
      </c>
      <c r="N216" s="105">
        <f>_xlfn.XLOOKUP(K216,Deprivation!A:A,Deprivation!D:D)</f>
        <v>15.2744630071599</v>
      </c>
      <c r="O216" s="101" t="s">
        <v>776</v>
      </c>
      <c r="P216" s="101" t="s">
        <v>758</v>
      </c>
      <c r="Q216" s="125" t="str">
        <f>_xlfn.XLOOKUP(K216,Academies!B:B,Academies!C:C,"No")</f>
        <v>No</v>
      </c>
      <c r="S216" s="119"/>
    </row>
    <row r="217" spans="1:19" x14ac:dyDescent="0.3">
      <c r="A217" s="21" t="s">
        <v>776</v>
      </c>
      <c r="B217" s="21" t="s">
        <v>407</v>
      </c>
      <c r="C217" s="119">
        <f>_xlfn.XLOOKUP(B217,'Pupil Numbers'!A:A,'Pupil Numbers'!D:D)</f>
        <v>141</v>
      </c>
      <c r="D217" s="119">
        <f>_xlfn.XLOOKUP(B217,'Floor Area'!A:A,'Floor Area'!D:D)</f>
        <v>129</v>
      </c>
      <c r="E217" s="119">
        <f>_xlfn.XLOOKUP(B217,Deprivation!A:A,Deprivation!E:E)</f>
        <v>161</v>
      </c>
      <c r="F217" s="79" t="str">
        <f t="shared" si="13"/>
        <v>pupil number141</v>
      </c>
      <c r="G217" s="119" t="str">
        <f t="shared" si="14"/>
        <v>CIP3087</v>
      </c>
      <c r="H217" s="21"/>
      <c r="I217" s="125"/>
      <c r="J217" s="21"/>
      <c r="K217" s="113" t="str">
        <f t="shared" si="16"/>
        <v>CIP3087</v>
      </c>
      <c r="L217" s="116">
        <f>_xlfn.XLOOKUP(K217,'Pupil Numbers'!A:A,'Pupil Numbers'!C:C)</f>
        <v>86</v>
      </c>
      <c r="M217" s="113">
        <f>_xlfn.XLOOKUP(K217,'Floor Area'!A:A,'Floor Area'!C:C)</f>
        <v>407.7</v>
      </c>
      <c r="N217" s="105">
        <f>_xlfn.XLOOKUP(K217,Deprivation!A:A,Deprivation!D:D)</f>
        <v>18.604651162790699</v>
      </c>
      <c r="O217" s="101" t="s">
        <v>776</v>
      </c>
      <c r="P217" s="101" t="s">
        <v>727</v>
      </c>
      <c r="Q217" s="125" t="str">
        <f>_xlfn.XLOOKUP(K217,Academies!B:B,Academies!C:C,"No")</f>
        <v>No</v>
      </c>
      <c r="S217" s="119"/>
    </row>
    <row r="218" spans="1:19" x14ac:dyDescent="0.3">
      <c r="A218" s="21" t="s">
        <v>776</v>
      </c>
      <c r="B218" s="21" t="s">
        <v>410</v>
      </c>
      <c r="C218" s="119">
        <f>_xlfn.XLOOKUP(B218,'Pupil Numbers'!A:A,'Pupil Numbers'!D:D)</f>
        <v>119</v>
      </c>
      <c r="D218" s="119">
        <f>_xlfn.XLOOKUP(B218,'Floor Area'!A:A,'Floor Area'!D:D)</f>
        <v>118</v>
      </c>
      <c r="E218" s="119">
        <f>_xlfn.XLOOKUP(B218,Deprivation!A:A,Deprivation!E:E)</f>
        <v>123</v>
      </c>
      <c r="F218" s="79" t="str">
        <f t="shared" si="13"/>
        <v>pupil number119</v>
      </c>
      <c r="G218" s="119" t="str">
        <f t="shared" si="14"/>
        <v>CIP3090</v>
      </c>
      <c r="H218" s="21"/>
      <c r="I218" s="125"/>
      <c r="J218" s="21"/>
      <c r="K218" s="113" t="str">
        <f t="shared" si="16"/>
        <v>CIP3090</v>
      </c>
      <c r="L218" s="116">
        <f>_xlfn.XLOOKUP(K218,'Pupil Numbers'!A:A,'Pupil Numbers'!C:C)</f>
        <v>60</v>
      </c>
      <c r="M218" s="113">
        <f>_xlfn.XLOOKUP(K218,'Floor Area'!A:A,'Floor Area'!C:C)</f>
        <v>381.41</v>
      </c>
      <c r="N218" s="105">
        <f>_xlfn.XLOOKUP(K218,Deprivation!A:A,Deprivation!D:D)</f>
        <v>11.6666666666667</v>
      </c>
      <c r="O218" s="101" t="s">
        <v>776</v>
      </c>
      <c r="P218" s="101" t="s">
        <v>728</v>
      </c>
      <c r="Q218" s="125" t="str">
        <f>_xlfn.XLOOKUP(K218,Academies!B:B,Academies!C:C,"No")</f>
        <v>No</v>
      </c>
      <c r="S218" s="119"/>
    </row>
    <row r="219" spans="1:19" x14ac:dyDescent="0.3">
      <c r="A219" s="21" t="s">
        <v>776</v>
      </c>
      <c r="B219" s="21" t="s">
        <v>215</v>
      </c>
      <c r="C219" s="119">
        <f>_xlfn.XLOOKUP(B219,'Pupil Numbers'!A:A,'Pupil Numbers'!D:D)</f>
        <v>177</v>
      </c>
      <c r="D219" s="119">
        <f>_xlfn.XLOOKUP(B219,'Floor Area'!A:A,'Floor Area'!D:D)</f>
        <v>131</v>
      </c>
      <c r="E219" s="119">
        <f>_xlfn.XLOOKUP(B219,Deprivation!A:A,Deprivation!E:E)</f>
        <v>185</v>
      </c>
      <c r="F219" s="79" t="str">
        <f t="shared" si="13"/>
        <v>pupil number177</v>
      </c>
      <c r="G219" s="119" t="str">
        <f t="shared" si="14"/>
        <v>CIP2255</v>
      </c>
      <c r="H219" s="21"/>
      <c r="I219" s="125"/>
      <c r="J219" s="21"/>
      <c r="K219" s="113" t="str">
        <f t="shared" si="16"/>
        <v>CIP2255</v>
      </c>
      <c r="L219" s="116">
        <f>_xlfn.XLOOKUP(K219,'Pupil Numbers'!A:A,'Pupil Numbers'!C:C)</f>
        <v>164</v>
      </c>
      <c r="M219" s="113">
        <f>_xlfn.XLOOKUP(K219,'Floor Area'!A:A,'Floor Area'!C:C)</f>
        <v>413.31</v>
      </c>
      <c r="N219" s="105">
        <f>_xlfn.XLOOKUP(K219,Deprivation!A:A,Deprivation!D:D)</f>
        <v>25</v>
      </c>
      <c r="O219" s="101" t="s">
        <v>776</v>
      </c>
      <c r="P219" s="101" t="s">
        <v>626</v>
      </c>
      <c r="Q219" s="125" t="str">
        <f>_xlfn.XLOOKUP(K219,Academies!B:B,Academies!C:C,"No")</f>
        <v>No</v>
      </c>
      <c r="S219" s="119"/>
    </row>
    <row r="220" spans="1:19" x14ac:dyDescent="0.3">
      <c r="A220" s="21" t="s">
        <v>776</v>
      </c>
      <c r="B220" s="21" t="s">
        <v>308</v>
      </c>
      <c r="C220" s="119">
        <f>_xlfn.XLOOKUP(B220,'Pupil Numbers'!A:A,'Pupil Numbers'!D:D)</f>
        <v>231</v>
      </c>
      <c r="D220" s="119">
        <f>_xlfn.XLOOKUP(B220,'Floor Area'!A:A,'Floor Area'!D:D)</f>
        <v>211</v>
      </c>
      <c r="E220" s="119">
        <f>_xlfn.XLOOKUP(B220,Deprivation!A:A,Deprivation!E:E)</f>
        <v>175</v>
      </c>
      <c r="F220" s="79" t="str">
        <f t="shared" si="13"/>
        <v>pupil number231</v>
      </c>
      <c r="G220" s="119" t="str">
        <f t="shared" si="14"/>
        <v>CIP2618</v>
      </c>
      <c r="H220" s="21"/>
      <c r="I220" s="125"/>
      <c r="J220" s="21"/>
      <c r="K220" s="113" t="str">
        <f t="shared" si="16"/>
        <v>CIP2618</v>
      </c>
      <c r="L220" s="116">
        <f>_xlfn.XLOOKUP(K220,'Pupil Numbers'!A:A,'Pupil Numbers'!C:C)</f>
        <v>372.16684210526319</v>
      </c>
      <c r="M220" s="113">
        <f>_xlfn.XLOOKUP(K220,'Floor Area'!A:A,'Floor Area'!C:C)</f>
        <v>1447.76</v>
      </c>
      <c r="N220" s="105">
        <f>_xlfn.XLOOKUP(K220,Deprivation!A:A,Deprivation!D:D)</f>
        <v>23.054755043227701</v>
      </c>
      <c r="O220" s="101" t="s">
        <v>776</v>
      </c>
      <c r="P220" s="101" t="s">
        <v>675</v>
      </c>
      <c r="Q220" s="125" t="str">
        <f>_xlfn.XLOOKUP(K220,Academies!B:B,Academies!C:C,"No")</f>
        <v>No</v>
      </c>
      <c r="S220" s="119"/>
    </row>
    <row r="221" spans="1:19" x14ac:dyDescent="0.3">
      <c r="A221" s="21" t="s">
        <v>776</v>
      </c>
      <c r="B221" s="21" t="s">
        <v>412</v>
      </c>
      <c r="C221" s="119">
        <f>_xlfn.XLOOKUP(B221,'Pupil Numbers'!A:A,'Pupil Numbers'!D:D)</f>
        <v>88</v>
      </c>
      <c r="D221" s="119">
        <f>_xlfn.XLOOKUP(B221,'Floor Area'!A:A,'Floor Area'!D:D)</f>
        <v>87</v>
      </c>
      <c r="E221" s="119">
        <f>_xlfn.XLOOKUP(B221,Deprivation!A:A,Deprivation!E:E)</f>
        <v>236</v>
      </c>
      <c r="F221" s="79" t="str">
        <f t="shared" si="13"/>
        <v>pupil number88</v>
      </c>
      <c r="G221" s="119" t="str">
        <f t="shared" si="14"/>
        <v>CIP3093</v>
      </c>
      <c r="H221" s="21"/>
      <c r="I221" s="125"/>
      <c r="J221" s="21"/>
      <c r="K221" s="113" t="str">
        <f t="shared" si="16"/>
        <v>CIP3093</v>
      </c>
      <c r="L221" s="116">
        <f>_xlfn.XLOOKUP(K221,'Pupil Numbers'!A:A,'Pupil Numbers'!C:C)</f>
        <v>13.50157894736842</v>
      </c>
      <c r="M221" s="113">
        <f>_xlfn.XLOOKUP(K221,'Floor Area'!A:A,'Floor Area'!C:C)</f>
        <v>195.23000000000002</v>
      </c>
      <c r="N221" s="105">
        <f>_xlfn.XLOOKUP(K221,Deprivation!A:A,Deprivation!D:D)</f>
        <v>50</v>
      </c>
      <c r="O221" s="101" t="s">
        <v>776</v>
      </c>
      <c r="P221" s="101" t="s">
        <v>729</v>
      </c>
      <c r="Q221" s="125" t="str">
        <f>_xlfn.XLOOKUP(K221,Academies!B:B,Academies!C:C,"No")</f>
        <v>No</v>
      </c>
      <c r="S221" s="119"/>
    </row>
    <row r="222" spans="1:19" x14ac:dyDescent="0.3">
      <c r="A222" s="21" t="s">
        <v>776</v>
      </c>
      <c r="B222" s="21" t="s">
        <v>414</v>
      </c>
      <c r="C222" s="119">
        <f>_xlfn.XLOOKUP(B222,'Pupil Numbers'!A:A,'Pupil Numbers'!D:D)</f>
        <v>112</v>
      </c>
      <c r="D222" s="119">
        <f>_xlfn.XLOOKUP(B222,'Floor Area'!A:A,'Floor Area'!D:D)</f>
        <v>130</v>
      </c>
      <c r="E222" s="119">
        <f>_xlfn.XLOOKUP(B222,Deprivation!A:A,Deprivation!E:E)</f>
        <v>191</v>
      </c>
      <c r="F222" s="79" t="str">
        <f t="shared" si="13"/>
        <v>pupil number112</v>
      </c>
      <c r="G222" s="119" t="str">
        <f t="shared" si="14"/>
        <v>CIP3094</v>
      </c>
      <c r="H222" s="21"/>
      <c r="I222" s="125"/>
      <c r="J222" s="21"/>
      <c r="K222" s="113" t="str">
        <f t="shared" si="16"/>
        <v>CIP3094</v>
      </c>
      <c r="L222" s="116">
        <f>_xlfn.XLOOKUP(K222,'Pupil Numbers'!A:A,'Pupil Numbers'!C:C)</f>
        <v>56</v>
      </c>
      <c r="M222" s="113">
        <f>_xlfn.XLOOKUP(K222,'Floor Area'!A:A,'Floor Area'!C:C)</f>
        <v>409.34000000000003</v>
      </c>
      <c r="N222" s="105">
        <f>_xlfn.XLOOKUP(K222,Deprivation!A:A,Deprivation!D:D)</f>
        <v>26.785714285714302</v>
      </c>
      <c r="O222" s="101" t="s">
        <v>776</v>
      </c>
      <c r="P222" s="101" t="s">
        <v>730</v>
      </c>
      <c r="Q222" s="125" t="str">
        <f>_xlfn.XLOOKUP(K222,Academies!B:B,Academies!C:C,"No")</f>
        <v>No</v>
      </c>
      <c r="S222" s="119"/>
    </row>
    <row r="223" spans="1:19" x14ac:dyDescent="0.3">
      <c r="A223" s="21" t="s">
        <v>776</v>
      </c>
      <c r="B223" s="21" t="s">
        <v>208</v>
      </c>
      <c r="C223" s="119">
        <f>_xlfn.XLOOKUP(B223,'Pupil Numbers'!A:A,'Pupil Numbers'!D:D)</f>
        <v>105</v>
      </c>
      <c r="D223" s="119">
        <f>_xlfn.XLOOKUP(B223,'Floor Area'!A:A,'Floor Area'!D:D)</f>
        <v>151</v>
      </c>
      <c r="E223" s="119">
        <f>_xlfn.XLOOKUP(B223,Deprivation!A:A,Deprivation!E:E)</f>
        <v>196</v>
      </c>
      <c r="F223" s="79" t="str">
        <f t="shared" si="13"/>
        <v>pupil number105</v>
      </c>
      <c r="G223" s="119" t="str">
        <f t="shared" si="14"/>
        <v>CIP2244</v>
      </c>
      <c r="H223" s="21"/>
      <c r="I223" s="125"/>
      <c r="J223" s="21"/>
      <c r="K223" s="113" t="str">
        <f t="shared" si="16"/>
        <v>CIP2244</v>
      </c>
      <c r="L223" s="116">
        <f>_xlfn.XLOOKUP(K223,'Pupil Numbers'!A:A,'Pupil Numbers'!C:C)</f>
        <v>47</v>
      </c>
      <c r="M223" s="113">
        <f>_xlfn.XLOOKUP(K223,'Floor Area'!A:A,'Floor Area'!C:C)</f>
        <v>562.75</v>
      </c>
      <c r="N223" s="105">
        <f>_xlfn.XLOOKUP(K223,Deprivation!A:A,Deprivation!D:D)</f>
        <v>27.659574468085101</v>
      </c>
      <c r="O223" s="101" t="s">
        <v>776</v>
      </c>
      <c r="P223" s="101" t="s">
        <v>622</v>
      </c>
      <c r="Q223" s="125" t="str">
        <f>_xlfn.XLOOKUP(K223,Academies!B:B,Academies!C:C,"No")</f>
        <v>No</v>
      </c>
      <c r="S223" s="119"/>
    </row>
    <row r="224" spans="1:19" x14ac:dyDescent="0.3">
      <c r="A224" s="21" t="s">
        <v>776</v>
      </c>
      <c r="B224" s="21" t="s">
        <v>24</v>
      </c>
      <c r="C224" s="119">
        <f>_xlfn.XLOOKUP(B224,'Pupil Numbers'!A:A,'Pupil Numbers'!D:D)</f>
        <v>232</v>
      </c>
      <c r="D224" s="119">
        <f>_xlfn.XLOOKUP(B224,'Floor Area'!A:A,'Floor Area'!D:D)</f>
        <v>223</v>
      </c>
      <c r="E224" s="119">
        <f>_xlfn.XLOOKUP(B224,Deprivation!A:A,Deprivation!E:E)</f>
        <v>162</v>
      </c>
      <c r="F224" s="79" t="str">
        <f t="shared" si="13"/>
        <v>pupil number232</v>
      </c>
      <c r="G224" s="119" t="str">
        <f t="shared" si="14"/>
        <v>CIP2010</v>
      </c>
      <c r="H224" s="21"/>
      <c r="I224" s="125"/>
      <c r="J224" s="21"/>
      <c r="K224" s="113" t="str">
        <f t="shared" si="16"/>
        <v>CIP2010</v>
      </c>
      <c r="L224" s="116">
        <f>_xlfn.XLOOKUP(K224,'Pupil Numbers'!A:A,'Pupil Numbers'!C:C)</f>
        <v>387</v>
      </c>
      <c r="M224" s="113">
        <f>_xlfn.XLOOKUP(K224,'Floor Area'!A:A,'Floor Area'!C:C)</f>
        <v>1549.55</v>
      </c>
      <c r="N224" s="105">
        <f>_xlfn.XLOOKUP(K224,Deprivation!A:A,Deprivation!D:D)</f>
        <v>18.604651162790699</v>
      </c>
      <c r="O224" s="101" t="s">
        <v>776</v>
      </c>
      <c r="P224" s="101" t="s">
        <v>524</v>
      </c>
      <c r="Q224" s="125" t="str">
        <f>_xlfn.XLOOKUP(K224,Academies!B:B,Academies!C:C,"No")</f>
        <v>No</v>
      </c>
      <c r="S224" s="119"/>
    </row>
    <row r="225" spans="1:19" x14ac:dyDescent="0.3">
      <c r="A225" s="21" t="s">
        <v>776</v>
      </c>
      <c r="B225" s="21" t="s">
        <v>468</v>
      </c>
      <c r="C225" s="119">
        <f>_xlfn.XLOOKUP(B225,'Pupil Numbers'!A:A,'Pupil Numbers'!D:D)</f>
        <v>125</v>
      </c>
      <c r="D225" s="119">
        <f>_xlfn.XLOOKUP(B225,'Floor Area'!A:A,'Floor Area'!D:D)</f>
        <v>128</v>
      </c>
      <c r="E225" s="119">
        <f>_xlfn.XLOOKUP(B225,Deprivation!A:A,Deprivation!E:E)</f>
        <v>132</v>
      </c>
      <c r="F225" s="79" t="str">
        <f t="shared" si="13"/>
        <v>pupil number125</v>
      </c>
      <c r="G225" s="119" t="str">
        <f t="shared" si="14"/>
        <v>CIP3337</v>
      </c>
      <c r="H225" s="21"/>
      <c r="I225" s="125"/>
      <c r="J225" s="21"/>
      <c r="K225" s="113" t="str">
        <f t="shared" si="16"/>
        <v>CIP3337</v>
      </c>
      <c r="L225" s="116">
        <f>_xlfn.XLOOKUP(K225,'Pupil Numbers'!A:A,'Pupil Numbers'!C:C)</f>
        <v>68</v>
      </c>
      <c r="M225" s="113">
        <f>_xlfn.XLOOKUP(K225,'Floor Area'!A:A,'Floor Area'!C:C)</f>
        <v>407.16</v>
      </c>
      <c r="N225" s="105">
        <f>_xlfn.XLOOKUP(K225,Deprivation!A:A,Deprivation!D:D)</f>
        <v>13.235294117647101</v>
      </c>
      <c r="O225" s="101" t="s">
        <v>776</v>
      </c>
      <c r="P225" s="101" t="s">
        <v>756</v>
      </c>
      <c r="Q225" s="125" t="str">
        <f>_xlfn.XLOOKUP(K225,Academies!B:B,Academies!C:C,"No")</f>
        <v>No</v>
      </c>
      <c r="S225" s="119"/>
    </row>
    <row r="226" spans="1:19" x14ac:dyDescent="0.3">
      <c r="A226" s="21" t="s">
        <v>776</v>
      </c>
      <c r="B226" s="21" t="s">
        <v>161</v>
      </c>
      <c r="C226" s="119">
        <f>_xlfn.XLOOKUP(B226,'Pupil Numbers'!A:A,'Pupil Numbers'!D:D)</f>
        <v>136</v>
      </c>
      <c r="D226" s="119">
        <f>_xlfn.XLOOKUP(B226,'Floor Area'!A:A,'Floor Area'!D:D)</f>
        <v>156</v>
      </c>
      <c r="E226" s="119">
        <f>_xlfn.XLOOKUP(B226,Deprivation!A:A,Deprivation!E:E)</f>
        <v>182</v>
      </c>
      <c r="F226" s="79" t="str">
        <f t="shared" si="13"/>
        <v>pupil number136</v>
      </c>
      <c r="G226" s="119" t="str">
        <f t="shared" si="14"/>
        <v>CIP2173</v>
      </c>
      <c r="H226" s="21"/>
      <c r="I226" s="125"/>
      <c r="J226" s="21"/>
      <c r="K226" s="113" t="str">
        <f t="shared" si="16"/>
        <v>CIP2173</v>
      </c>
      <c r="L226" s="116">
        <f>_xlfn.XLOOKUP(K226,'Pupil Numbers'!A:A,'Pupil Numbers'!C:C)</f>
        <v>84</v>
      </c>
      <c r="M226" s="113">
        <f>_xlfn.XLOOKUP(K226,'Floor Area'!A:A,'Floor Area'!C:C)</f>
        <v>626.32000000000005</v>
      </c>
      <c r="N226" s="105">
        <f>_xlfn.XLOOKUP(K226,Deprivation!A:A,Deprivation!D:D)</f>
        <v>23.8095238095238</v>
      </c>
      <c r="O226" s="101" t="s">
        <v>776</v>
      </c>
      <c r="P226" s="101" t="s">
        <v>595</v>
      </c>
      <c r="Q226" s="125" t="str">
        <f>_xlfn.XLOOKUP(K226,Academies!B:B,Academies!C:C,"No")</f>
        <v>No</v>
      </c>
      <c r="S226" s="119"/>
    </row>
    <row r="227" spans="1:19" x14ac:dyDescent="0.3">
      <c r="A227" s="21" t="s">
        <v>776</v>
      </c>
      <c r="B227" s="21" t="s">
        <v>434</v>
      </c>
      <c r="C227" s="119">
        <f>_xlfn.XLOOKUP(B227,'Pupil Numbers'!A:A,'Pupil Numbers'!D:D)</f>
        <v>190</v>
      </c>
      <c r="D227" s="119">
        <f>_xlfn.XLOOKUP(B227,'Floor Area'!A:A,'Floor Area'!D:D)</f>
        <v>174</v>
      </c>
      <c r="E227" s="119">
        <f>_xlfn.XLOOKUP(B227,Deprivation!A:A,Deprivation!E:E)</f>
        <v>133</v>
      </c>
      <c r="F227" s="79" t="str">
        <f t="shared" si="13"/>
        <v>pupil number190</v>
      </c>
      <c r="G227" s="119" t="str">
        <f t="shared" si="14"/>
        <v>CIP3157</v>
      </c>
      <c r="H227" s="21"/>
      <c r="I227" s="125"/>
      <c r="J227" s="21"/>
      <c r="K227" s="113" t="str">
        <f t="shared" si="16"/>
        <v>CIP3157</v>
      </c>
      <c r="L227" s="116">
        <f>_xlfn.XLOOKUP(K227,'Pupil Numbers'!A:A,'Pupil Numbers'!C:C)</f>
        <v>204</v>
      </c>
      <c r="M227" s="113">
        <f>_xlfn.XLOOKUP(K227,'Floor Area'!A:A,'Floor Area'!C:C)</f>
        <v>860.09</v>
      </c>
      <c r="N227" s="105">
        <f>_xlfn.XLOOKUP(K227,Deprivation!A:A,Deprivation!D:D)</f>
        <v>13.235294117647101</v>
      </c>
      <c r="O227" s="101" t="s">
        <v>776</v>
      </c>
      <c r="P227" s="101" t="s">
        <v>739</v>
      </c>
      <c r="Q227" s="125" t="str">
        <f>_xlfn.XLOOKUP(K227,Academies!B:B,Academies!C:C,"No")</f>
        <v>No</v>
      </c>
      <c r="S227" s="119"/>
    </row>
    <row r="228" spans="1:19" x14ac:dyDescent="0.3">
      <c r="A228" s="21" t="s">
        <v>776</v>
      </c>
      <c r="B228" s="21" t="s">
        <v>490</v>
      </c>
      <c r="C228" s="119">
        <f>_xlfn.XLOOKUP(B228,'Pupil Numbers'!A:A,'Pupil Numbers'!D:D)</f>
        <v>169</v>
      </c>
      <c r="D228" s="119">
        <f>_xlfn.XLOOKUP(B228,'Floor Area'!A:A,'Floor Area'!D:D)</f>
        <v>150</v>
      </c>
      <c r="E228" s="119">
        <f>_xlfn.XLOOKUP(B228,Deprivation!A:A,Deprivation!E:E)</f>
        <v>114</v>
      </c>
      <c r="F228" s="79" t="str">
        <f t="shared" si="13"/>
        <v>pupil number169</v>
      </c>
      <c r="G228" s="119" t="str">
        <f t="shared" si="14"/>
        <v>CIP5207</v>
      </c>
      <c r="H228" s="21"/>
      <c r="I228" s="125"/>
      <c r="J228" s="21"/>
      <c r="K228" s="113" t="str">
        <f t="shared" si="16"/>
        <v>CIP5207</v>
      </c>
      <c r="L228" s="116">
        <f>_xlfn.XLOOKUP(K228,'Pupil Numbers'!A:A,'Pupil Numbers'!C:C)</f>
        <v>139</v>
      </c>
      <c r="M228" s="113">
        <f>_xlfn.XLOOKUP(K228,'Floor Area'!A:A,'Floor Area'!C:C)</f>
        <v>561.59</v>
      </c>
      <c r="N228" s="105">
        <f>_xlfn.XLOOKUP(K228,Deprivation!A:A,Deprivation!D:D)</f>
        <v>10.071942446043201</v>
      </c>
      <c r="O228" s="101" t="s">
        <v>776</v>
      </c>
      <c r="P228" s="101" t="s">
        <v>767</v>
      </c>
      <c r="Q228" s="125" t="str">
        <f>_xlfn.XLOOKUP(K228,Academies!B:B,Academies!C:C,"No")</f>
        <v>No</v>
      </c>
      <c r="S228" s="119"/>
    </row>
    <row r="229" spans="1:19" x14ac:dyDescent="0.3">
      <c r="A229" s="21" t="s">
        <v>776</v>
      </c>
      <c r="B229" s="21" t="s">
        <v>427</v>
      </c>
      <c r="C229" s="119">
        <f>_xlfn.XLOOKUP(B229,'Pupil Numbers'!A:A,'Pupil Numbers'!D:D)</f>
        <v>225</v>
      </c>
      <c r="D229" s="119">
        <f>_xlfn.XLOOKUP(B229,'Floor Area'!A:A,'Floor Area'!D:D)</f>
        <v>209</v>
      </c>
      <c r="E229" s="119">
        <f>_xlfn.XLOOKUP(B229,Deprivation!A:A,Deprivation!E:E)</f>
        <v>160</v>
      </c>
      <c r="F229" s="79" t="str">
        <f t="shared" ref="F229:F257" si="17">"pupil number"&amp;C229</f>
        <v>pupil number225</v>
      </c>
      <c r="G229" s="119" t="str">
        <f t="shared" ref="G229:G257" si="18">B229</f>
        <v>CIP3107</v>
      </c>
      <c r="H229" s="21"/>
      <c r="I229" s="125"/>
      <c r="J229" s="21"/>
      <c r="K229" s="113" t="str">
        <f t="shared" si="16"/>
        <v>CIP3107</v>
      </c>
      <c r="L229" s="116">
        <f>_xlfn.XLOOKUP(K229,'Pupil Numbers'!A:A,'Pupil Numbers'!C:C)</f>
        <v>317.08947368421053</v>
      </c>
      <c r="M229" s="113">
        <f>_xlfn.XLOOKUP(K229,'Floor Area'!A:A,'Floor Area'!C:C)</f>
        <v>1409.4</v>
      </c>
      <c r="N229" s="105">
        <f>_xlfn.XLOOKUP(K229,Deprivation!A:A,Deprivation!D:D)</f>
        <v>17.940199335548197</v>
      </c>
      <c r="O229" s="101" t="s">
        <v>776</v>
      </c>
      <c r="P229" s="101" t="s">
        <v>736</v>
      </c>
      <c r="Q229" s="125" t="str">
        <f>_xlfn.XLOOKUP(K229,Academies!B:B,Academies!C:C,"No")</f>
        <v>No</v>
      </c>
      <c r="S229" s="119"/>
    </row>
    <row r="230" spans="1:19" x14ac:dyDescent="0.3">
      <c r="A230" s="21" t="s">
        <v>776</v>
      </c>
      <c r="B230" s="21" t="s">
        <v>452</v>
      </c>
      <c r="C230" s="119">
        <f>_xlfn.XLOOKUP(B230,'Pupil Numbers'!A:A,'Pupil Numbers'!D:D)</f>
        <v>115</v>
      </c>
      <c r="D230" s="119">
        <f>_xlfn.XLOOKUP(B230,'Floor Area'!A:A,'Floor Area'!D:D)</f>
        <v>116</v>
      </c>
      <c r="E230" s="119">
        <f>_xlfn.XLOOKUP(B230,Deprivation!A:A,Deprivation!E:E)</f>
        <v>174</v>
      </c>
      <c r="F230" s="79" t="str">
        <f t="shared" si="17"/>
        <v>pupil number115</v>
      </c>
      <c r="G230" s="119" t="str">
        <f t="shared" si="18"/>
        <v>CIP3317</v>
      </c>
      <c r="H230" s="21"/>
      <c r="I230" s="125"/>
      <c r="J230" s="21"/>
      <c r="K230" s="113" t="str">
        <f t="shared" si="16"/>
        <v>CIP3317</v>
      </c>
      <c r="L230" s="116">
        <f>_xlfn.XLOOKUP(K230,'Pupil Numbers'!A:A,'Pupil Numbers'!C:C)</f>
        <v>57</v>
      </c>
      <c r="M230" s="113">
        <f>_xlfn.XLOOKUP(K230,'Floor Area'!A:A,'Floor Area'!C:C)</f>
        <v>372.86</v>
      </c>
      <c r="N230" s="105">
        <f>_xlfn.XLOOKUP(K230,Deprivation!A:A,Deprivation!D:D)</f>
        <v>22.807017543859601</v>
      </c>
      <c r="O230" s="101" t="s">
        <v>776</v>
      </c>
      <c r="P230" s="101" t="s">
        <v>748</v>
      </c>
      <c r="Q230" s="125" t="str">
        <f>_xlfn.XLOOKUP(K230,Academies!B:B,Academies!C:C,"No")</f>
        <v>No</v>
      </c>
      <c r="S230" s="119"/>
    </row>
    <row r="231" spans="1:19" x14ac:dyDescent="0.3">
      <c r="A231" s="21" t="s">
        <v>776</v>
      </c>
      <c r="B231" s="21" t="s">
        <v>172</v>
      </c>
      <c r="C231" s="119">
        <f>_xlfn.XLOOKUP(B231,'Pupil Numbers'!A:A,'Pupil Numbers'!D:D)</f>
        <v>138</v>
      </c>
      <c r="D231" s="119">
        <f>_xlfn.XLOOKUP(B231,'Floor Area'!A:A,'Floor Area'!D:D)</f>
        <v>140</v>
      </c>
      <c r="E231" s="119">
        <f>_xlfn.XLOOKUP(B231,Deprivation!A:A,Deprivation!E:E)</f>
        <v>210</v>
      </c>
      <c r="F231" s="79" t="str">
        <f t="shared" si="17"/>
        <v>pupil number138</v>
      </c>
      <c r="G231" s="119" t="str">
        <f t="shared" si="18"/>
        <v>CIP2182</v>
      </c>
      <c r="H231" s="21"/>
      <c r="I231" s="125"/>
      <c r="J231" s="21"/>
      <c r="K231" s="113" t="str">
        <f t="shared" si="16"/>
        <v>CIP2182</v>
      </c>
      <c r="L231" s="116">
        <f>_xlfn.XLOOKUP(K231,'Pupil Numbers'!A:A,'Pupil Numbers'!C:C)</f>
        <v>86</v>
      </c>
      <c r="M231" s="113">
        <f>_xlfn.XLOOKUP(K231,'Floor Area'!A:A,'Floor Area'!C:C)</f>
        <v>506.24</v>
      </c>
      <c r="N231" s="105">
        <f>_xlfn.XLOOKUP(K231,Deprivation!A:A,Deprivation!D:D)</f>
        <v>32.558139534883701</v>
      </c>
      <c r="O231" s="101" t="s">
        <v>776</v>
      </c>
      <c r="P231" s="101" t="s">
        <v>603</v>
      </c>
      <c r="Q231" s="125" t="str">
        <f>_xlfn.XLOOKUP(K231,Academies!B:B,Academies!C:C,"No")</f>
        <v>No</v>
      </c>
      <c r="S231" s="119"/>
    </row>
    <row r="232" spans="1:19" x14ac:dyDescent="0.3">
      <c r="A232" s="21" t="s">
        <v>776</v>
      </c>
      <c r="B232" s="21" t="s">
        <v>476</v>
      </c>
      <c r="C232" s="119">
        <f>_xlfn.XLOOKUP(B232,'Pupil Numbers'!A:A,'Pupil Numbers'!D:D)</f>
        <v>155</v>
      </c>
      <c r="D232" s="119">
        <f>_xlfn.XLOOKUP(B232,'Floor Area'!A:A,'Floor Area'!D:D)</f>
        <v>170</v>
      </c>
      <c r="E232" s="119">
        <f>_xlfn.XLOOKUP(B232,Deprivation!A:A,Deprivation!E:E)</f>
        <v>178</v>
      </c>
      <c r="F232" s="79" t="str">
        <f t="shared" si="17"/>
        <v>pupil number155</v>
      </c>
      <c r="G232" s="119" t="str">
        <f t="shared" si="18"/>
        <v>CIP3538</v>
      </c>
      <c r="H232" s="21"/>
      <c r="I232" s="125"/>
      <c r="J232" s="21"/>
      <c r="K232" s="113" t="str">
        <f t="shared" si="16"/>
        <v>CIP3538</v>
      </c>
      <c r="L232" s="116">
        <f>_xlfn.XLOOKUP(K232,'Pupil Numbers'!A:A,'Pupil Numbers'!C:C)</f>
        <v>111.65894736842105</v>
      </c>
      <c r="M232" s="113">
        <f>_xlfn.XLOOKUP(K232,'Floor Area'!A:A,'Floor Area'!C:C)</f>
        <v>776.94</v>
      </c>
      <c r="N232" s="105">
        <f>_xlfn.XLOOKUP(K232,Deprivation!A:A,Deprivation!D:D)</f>
        <v>23.300970873786401</v>
      </c>
      <c r="O232" s="101" t="s">
        <v>776</v>
      </c>
      <c r="P232" s="101" t="s">
        <v>760</v>
      </c>
      <c r="Q232" s="125" t="str">
        <f>_xlfn.XLOOKUP(K232,Academies!B:B,Academies!C:C,"No")</f>
        <v>No</v>
      </c>
      <c r="S232" s="119"/>
    </row>
    <row r="233" spans="1:19" x14ac:dyDescent="0.3">
      <c r="A233" s="21" t="s">
        <v>776</v>
      </c>
      <c r="B233" s="21" t="s">
        <v>225</v>
      </c>
      <c r="C233" s="119">
        <f>_xlfn.XLOOKUP(B233,'Pupil Numbers'!A:A,'Pupil Numbers'!D:D)</f>
        <v>135</v>
      </c>
      <c r="D233" s="119">
        <f>_xlfn.XLOOKUP(B233,'Floor Area'!A:A,'Floor Area'!D:D)</f>
        <v>135</v>
      </c>
      <c r="E233" s="119">
        <f>_xlfn.XLOOKUP(B233,Deprivation!A:A,Deprivation!E:E)</f>
        <v>89</v>
      </c>
      <c r="F233" s="79" t="str">
        <f t="shared" si="17"/>
        <v>pupil number135</v>
      </c>
      <c r="G233" s="119" t="str">
        <f t="shared" si="18"/>
        <v>CIP2266</v>
      </c>
      <c r="H233" s="21"/>
      <c r="I233" s="125"/>
      <c r="J233" s="21"/>
      <c r="K233" s="113" t="str">
        <f t="shared" si="16"/>
        <v>CIP2266</v>
      </c>
      <c r="L233" s="116">
        <f>_xlfn.XLOOKUP(K233,'Pupil Numbers'!A:A,'Pupil Numbers'!C:C)</f>
        <v>81.046052631578945</v>
      </c>
      <c r="M233" s="113">
        <f>_xlfn.XLOOKUP(K233,'Floor Area'!A:A,'Floor Area'!C:C)</f>
        <v>445.1</v>
      </c>
      <c r="N233" s="105">
        <f>_xlfn.XLOOKUP(K233,Deprivation!A:A,Deprivation!D:D)</f>
        <v>4.0540540540540499</v>
      </c>
      <c r="O233" s="101" t="s">
        <v>776</v>
      </c>
      <c r="P233" s="101" t="s">
        <v>631</v>
      </c>
      <c r="Q233" s="125" t="str">
        <f>_xlfn.XLOOKUP(K233,Academies!B:B,Academies!C:C,"No")</f>
        <v>No</v>
      </c>
      <c r="S233" s="119"/>
    </row>
    <row r="234" spans="1:19" x14ac:dyDescent="0.3">
      <c r="A234" s="21" t="s">
        <v>776</v>
      </c>
      <c r="B234" s="21" t="s">
        <v>46</v>
      </c>
      <c r="C234" s="119">
        <f>_xlfn.XLOOKUP(B234,'Pupil Numbers'!A:A,'Pupil Numbers'!D:D)</f>
        <v>132</v>
      </c>
      <c r="D234" s="119">
        <f>_xlfn.XLOOKUP(B234,'Floor Area'!A:A,'Floor Area'!D:D)</f>
        <v>124</v>
      </c>
      <c r="E234" s="119">
        <f>_xlfn.XLOOKUP(B234,Deprivation!A:A,Deprivation!E:E)</f>
        <v>197</v>
      </c>
      <c r="F234" s="79" t="str">
        <f t="shared" si="17"/>
        <v>pupil number132</v>
      </c>
      <c r="G234" s="119" t="str">
        <f t="shared" si="18"/>
        <v>CIP2044</v>
      </c>
      <c r="H234" s="21"/>
      <c r="I234" s="125"/>
      <c r="J234" s="21"/>
      <c r="K234" s="113" t="str">
        <f t="shared" si="16"/>
        <v>CIP2044</v>
      </c>
      <c r="L234" s="116">
        <f>_xlfn.XLOOKUP(K234,'Pupil Numbers'!A:A,'Pupil Numbers'!C:C)</f>
        <v>75</v>
      </c>
      <c r="M234" s="113">
        <f>_xlfn.XLOOKUP(K234,'Floor Area'!A:A,'Floor Area'!C:C)</f>
        <v>397.3</v>
      </c>
      <c r="N234" s="105">
        <f>_xlfn.XLOOKUP(K234,Deprivation!A:A,Deprivation!D:D)</f>
        <v>28.000000000000004</v>
      </c>
      <c r="O234" s="101" t="s">
        <v>776</v>
      </c>
      <c r="P234" s="101" t="s">
        <v>535</v>
      </c>
      <c r="Q234" s="125" t="str">
        <f>_xlfn.XLOOKUP(K234,Academies!B:B,Academies!C:C,"No")</f>
        <v>No</v>
      </c>
      <c r="S234" s="119"/>
    </row>
    <row r="235" spans="1:19" x14ac:dyDescent="0.3">
      <c r="A235" s="21" t="s">
        <v>776</v>
      </c>
      <c r="B235" s="21" t="s">
        <v>470</v>
      </c>
      <c r="C235" s="119">
        <f>_xlfn.XLOOKUP(B235,'Pupil Numbers'!A:A,'Pupil Numbers'!D:D)</f>
        <v>171</v>
      </c>
      <c r="D235" s="119">
        <f>_xlfn.XLOOKUP(B235,'Floor Area'!A:A,'Floor Area'!D:D)</f>
        <v>177</v>
      </c>
      <c r="E235" s="119">
        <f>_xlfn.XLOOKUP(B235,Deprivation!A:A,Deprivation!E:E)</f>
        <v>128</v>
      </c>
      <c r="F235" s="79" t="str">
        <f t="shared" si="17"/>
        <v>pupil number171</v>
      </c>
      <c r="G235" s="119" t="str">
        <f t="shared" si="18"/>
        <v>CIP3342</v>
      </c>
      <c r="H235" s="21"/>
      <c r="I235" s="125"/>
      <c r="J235" s="21"/>
      <c r="K235" s="113" t="str">
        <f t="shared" si="16"/>
        <v>CIP3342</v>
      </c>
      <c r="L235" s="116">
        <f>_xlfn.XLOOKUP(K235,'Pupil Numbers'!A:A,'Pupil Numbers'!C:C)</f>
        <v>142</v>
      </c>
      <c r="M235" s="113">
        <f>_xlfn.XLOOKUP(K235,'Floor Area'!A:A,'Floor Area'!C:C)</f>
        <v>913.61</v>
      </c>
      <c r="N235" s="105">
        <f>_xlfn.XLOOKUP(K235,Deprivation!A:A,Deprivation!D:D)</f>
        <v>12.6760563380282</v>
      </c>
      <c r="O235" s="101" t="s">
        <v>776</v>
      </c>
      <c r="P235" s="101" t="s">
        <v>757</v>
      </c>
      <c r="Q235" s="125" t="str">
        <f>_xlfn.XLOOKUP(K235,Academies!B:B,Academies!C:C,"No")</f>
        <v>No</v>
      </c>
      <c r="S235" s="119"/>
    </row>
    <row r="236" spans="1:19" x14ac:dyDescent="0.3">
      <c r="A236" s="21" t="s">
        <v>776</v>
      </c>
      <c r="B236" s="21" t="s">
        <v>227</v>
      </c>
      <c r="C236" s="119">
        <f>_xlfn.XLOOKUP(B236,'Pupil Numbers'!A:A,'Pupil Numbers'!D:D)</f>
        <v>160</v>
      </c>
      <c r="D236" s="119">
        <f>_xlfn.XLOOKUP(B236,'Floor Area'!A:A,'Floor Area'!D:D)</f>
        <v>224</v>
      </c>
      <c r="E236" s="119">
        <f>_xlfn.XLOOKUP(B236,Deprivation!A:A,Deprivation!E:E)</f>
        <v>181</v>
      </c>
      <c r="F236" s="79" t="str">
        <f t="shared" si="17"/>
        <v>pupil number160</v>
      </c>
      <c r="G236" s="119" t="str">
        <f t="shared" si="18"/>
        <v>CIP2268</v>
      </c>
      <c r="H236" s="21"/>
      <c r="I236" s="125"/>
      <c r="J236" s="21"/>
      <c r="K236" s="113" t="str">
        <f t="shared" si="16"/>
        <v>CIP2268</v>
      </c>
      <c r="L236" s="116">
        <f>_xlfn.XLOOKUP(K236,'Pupil Numbers'!A:A,'Pupil Numbers'!C:C)</f>
        <v>124</v>
      </c>
      <c r="M236" s="113">
        <f>_xlfn.XLOOKUP(K236,'Floor Area'!A:A,'Floor Area'!C:C)</f>
        <v>1564.47</v>
      </c>
      <c r="N236" s="105">
        <f>_xlfn.XLOOKUP(K236,Deprivation!A:A,Deprivation!D:D)</f>
        <v>23.387096774193498</v>
      </c>
      <c r="O236" s="101" t="s">
        <v>776</v>
      </c>
      <c r="P236" s="101" t="s">
        <v>632</v>
      </c>
      <c r="Q236" s="125" t="str">
        <f>_xlfn.XLOOKUP(K236,Academies!B:B,Academies!C:C,"No")</f>
        <v>No</v>
      </c>
      <c r="S236" s="119"/>
    </row>
    <row r="237" spans="1:19" x14ac:dyDescent="0.3">
      <c r="A237" s="21" t="s">
        <v>776</v>
      </c>
      <c r="B237" s="21" t="s">
        <v>231</v>
      </c>
      <c r="C237" s="119">
        <f>_xlfn.XLOOKUP(B237,'Pupil Numbers'!A:A,'Pupil Numbers'!D:D)</f>
        <v>216</v>
      </c>
      <c r="D237" s="119">
        <f>_xlfn.XLOOKUP(B237,'Floor Area'!A:A,'Floor Area'!D:D)</f>
        <v>215</v>
      </c>
      <c r="E237" s="119">
        <f>_xlfn.XLOOKUP(B237,Deprivation!A:A,Deprivation!E:E)</f>
        <v>229</v>
      </c>
      <c r="F237" s="79" t="str">
        <f t="shared" si="17"/>
        <v>pupil number216</v>
      </c>
      <c r="G237" s="119" t="str">
        <f t="shared" si="18"/>
        <v>CIP2270</v>
      </c>
      <c r="H237" s="21"/>
      <c r="I237" s="125"/>
      <c r="J237" s="21"/>
      <c r="K237" s="113" t="str">
        <f t="shared" si="16"/>
        <v>CIP2270</v>
      </c>
      <c r="L237" s="116">
        <f>_xlfn.XLOOKUP(K237,'Pupil Numbers'!A:A,'Pupil Numbers'!C:C)</f>
        <v>252.27368421052631</v>
      </c>
      <c r="M237" s="113">
        <f>_xlfn.XLOOKUP(K237,'Floor Area'!A:A,'Floor Area'!C:C)</f>
        <v>1506.02</v>
      </c>
      <c r="N237" s="105">
        <f>_xlfn.XLOOKUP(K237,Deprivation!A:A,Deprivation!D:D)</f>
        <v>41.964285714285701</v>
      </c>
      <c r="O237" s="101" t="s">
        <v>776</v>
      </c>
      <c r="P237" s="101" t="s">
        <v>634</v>
      </c>
      <c r="Q237" s="125" t="str">
        <f>_xlfn.XLOOKUP(K237,Academies!B:B,Academies!C:C,"No")</f>
        <v>No</v>
      </c>
      <c r="S237" s="119"/>
    </row>
    <row r="238" spans="1:19" x14ac:dyDescent="0.3">
      <c r="A238" s="21" t="s">
        <v>776</v>
      </c>
      <c r="B238" s="21" t="s">
        <v>57</v>
      </c>
      <c r="C238" s="119">
        <f>_xlfn.XLOOKUP(B238,'Pupil Numbers'!A:A,'Pupil Numbers'!D:D)</f>
        <v>108</v>
      </c>
      <c r="D238" s="119">
        <f>_xlfn.XLOOKUP(B238,'Floor Area'!A:A,'Floor Area'!D:D)</f>
        <v>89</v>
      </c>
      <c r="E238" s="119">
        <f>_xlfn.XLOOKUP(B238,Deprivation!A:A,Deprivation!E:E)</f>
        <v>124</v>
      </c>
      <c r="F238" s="79" t="str">
        <f t="shared" si="17"/>
        <v>pupil number108</v>
      </c>
      <c r="G238" s="119" t="str">
        <f t="shared" si="18"/>
        <v>CIP2051</v>
      </c>
      <c r="H238" s="21"/>
      <c r="I238" s="125"/>
      <c r="J238" s="21"/>
      <c r="K238" s="113" t="str">
        <f t="shared" si="16"/>
        <v>CIP2051</v>
      </c>
      <c r="L238" s="116">
        <f>_xlfn.XLOOKUP(K238,'Pupil Numbers'!A:A,'Pupil Numbers'!C:C)</f>
        <v>51</v>
      </c>
      <c r="M238" s="113">
        <f>_xlfn.XLOOKUP(K238,'Floor Area'!A:A,'Floor Area'!C:C)</f>
        <v>202.57</v>
      </c>
      <c r="N238" s="105">
        <f>_xlfn.XLOOKUP(K238,Deprivation!A:A,Deprivation!D:D)</f>
        <v>11.764705882352899</v>
      </c>
      <c r="O238" s="101" t="s">
        <v>776</v>
      </c>
      <c r="P238" s="101" t="s">
        <v>541</v>
      </c>
      <c r="Q238" s="125" t="str">
        <f>_xlfn.XLOOKUP(K238,Academies!B:B,Academies!C:C,"No")</f>
        <v>No</v>
      </c>
      <c r="S238" s="119"/>
    </row>
    <row r="239" spans="1:19" x14ac:dyDescent="0.3">
      <c r="A239" s="21" t="s">
        <v>776</v>
      </c>
      <c r="B239" s="21" t="s">
        <v>96</v>
      </c>
      <c r="C239" s="119">
        <f>_xlfn.XLOOKUP(B239,'Pupil Numbers'!A:A,'Pupil Numbers'!D:D)</f>
        <v>197</v>
      </c>
      <c r="D239" s="119">
        <f>_xlfn.XLOOKUP(B239,'Floor Area'!A:A,'Floor Area'!D:D)</f>
        <v>198</v>
      </c>
      <c r="E239" s="119">
        <f>_xlfn.XLOOKUP(B239,Deprivation!A:A,Deprivation!E:E)</f>
        <v>96</v>
      </c>
      <c r="F239" s="79" t="str">
        <f t="shared" si="17"/>
        <v>pupil number197</v>
      </c>
      <c r="G239" s="119" t="str">
        <f t="shared" si="18"/>
        <v>CIP2092</v>
      </c>
      <c r="H239" s="21"/>
      <c r="I239" s="125"/>
      <c r="J239" s="21"/>
      <c r="K239" s="113" t="str">
        <f t="shared" si="16"/>
        <v>CIP2092</v>
      </c>
      <c r="L239" s="116">
        <f>_xlfn.XLOOKUP(K239,'Pupil Numbers'!A:A,'Pupil Numbers'!C:C)</f>
        <v>209</v>
      </c>
      <c r="M239" s="113">
        <f>_xlfn.XLOOKUP(K239,'Floor Area'!A:A,'Floor Area'!C:C)</f>
        <v>1207.3</v>
      </c>
      <c r="N239" s="105">
        <f>_xlfn.XLOOKUP(K239,Deprivation!A:A,Deprivation!D:D)</f>
        <v>7.6555023923445003</v>
      </c>
      <c r="O239" s="101" t="s">
        <v>776</v>
      </c>
      <c r="P239" s="101" t="s">
        <v>561</v>
      </c>
      <c r="Q239" s="125" t="str">
        <f>_xlfn.XLOOKUP(K239,Academies!B:B,Academies!C:C,"No")</f>
        <v>No</v>
      </c>
      <c r="S239" s="119"/>
    </row>
    <row r="240" spans="1:19" x14ac:dyDescent="0.3">
      <c r="A240" s="21" t="s">
        <v>776</v>
      </c>
      <c r="B240" s="21" t="s">
        <v>296</v>
      </c>
      <c r="C240" s="119">
        <f>_xlfn.XLOOKUP(B240,'Pupil Numbers'!A:A,'Pupil Numbers'!D:D)</f>
        <v>193</v>
      </c>
      <c r="D240" s="119">
        <f>_xlfn.XLOOKUP(B240,'Floor Area'!A:A,'Floor Area'!D:D)</f>
        <v>186</v>
      </c>
      <c r="E240" s="119">
        <f>_xlfn.XLOOKUP(B240,Deprivation!A:A,Deprivation!E:E)</f>
        <v>156</v>
      </c>
      <c r="F240" s="79" t="str">
        <f t="shared" si="17"/>
        <v>pupil number193</v>
      </c>
      <c r="G240" s="119" t="str">
        <f t="shared" si="18"/>
        <v>CIP2368</v>
      </c>
      <c r="H240" s="21"/>
      <c r="I240" s="125"/>
      <c r="J240" s="21"/>
      <c r="K240" s="113" t="str">
        <f t="shared" si="16"/>
        <v>CIP2368</v>
      </c>
      <c r="L240" s="116">
        <f>_xlfn.XLOOKUP(K240,'Pupil Numbers'!A:A,'Pupil Numbers'!C:C)</f>
        <v>206</v>
      </c>
      <c r="M240" s="113">
        <f>_xlfn.XLOOKUP(K240,'Floor Area'!A:A,'Floor Area'!C:C)</f>
        <v>1129.8600000000001</v>
      </c>
      <c r="N240" s="105">
        <f>_xlfn.XLOOKUP(K240,Deprivation!A:A,Deprivation!D:D)</f>
        <v>17.475728155339802</v>
      </c>
      <c r="O240" s="101" t="s">
        <v>776</v>
      </c>
      <c r="P240" s="101" t="s">
        <v>667</v>
      </c>
      <c r="Q240" s="125" t="str">
        <f>_xlfn.XLOOKUP(K240,Academies!B:B,Academies!C:C,"No")</f>
        <v>No</v>
      </c>
      <c r="S240" s="119"/>
    </row>
    <row r="241" spans="1:19" x14ac:dyDescent="0.3">
      <c r="A241" s="21" t="s">
        <v>776</v>
      </c>
      <c r="B241" s="21" t="s">
        <v>418</v>
      </c>
      <c r="C241" s="119">
        <f>_xlfn.XLOOKUP(B241,'Pupil Numbers'!A:A,'Pupil Numbers'!D:D)</f>
        <v>87</v>
      </c>
      <c r="D241" s="119">
        <f>_xlfn.XLOOKUP(B241,'Floor Area'!A:A,'Floor Area'!D:D)</f>
        <v>104</v>
      </c>
      <c r="E241" s="119">
        <f>_xlfn.XLOOKUP(B241,Deprivation!A:A,Deprivation!E:E)</f>
        <v>204</v>
      </c>
      <c r="F241" s="79" t="str">
        <f t="shared" si="17"/>
        <v>pupil number87</v>
      </c>
      <c r="G241" s="119" t="str">
        <f t="shared" si="18"/>
        <v>CIP3099</v>
      </c>
      <c r="H241" s="21"/>
      <c r="I241" s="125"/>
      <c r="J241" s="21"/>
      <c r="K241" s="113" t="str">
        <f t="shared" si="16"/>
        <v>CIP3099</v>
      </c>
      <c r="L241" s="116">
        <f>_xlfn.XLOOKUP(K241,'Pupil Numbers'!A:A,'Pupil Numbers'!C:C)</f>
        <v>13</v>
      </c>
      <c r="M241" s="113">
        <f>_xlfn.XLOOKUP(K241,'Floor Area'!A:A,'Floor Area'!C:C)</f>
        <v>273.23</v>
      </c>
      <c r="N241" s="105">
        <f>_xlfn.XLOOKUP(K241,Deprivation!A:A,Deprivation!D:D)</f>
        <v>30.769230769230798</v>
      </c>
      <c r="O241" s="101" t="s">
        <v>776</v>
      </c>
      <c r="P241" s="101" t="s">
        <v>732</v>
      </c>
      <c r="Q241" s="125" t="str">
        <f>_xlfn.XLOOKUP(K241,Academies!B:B,Academies!C:C,"No")</f>
        <v>No</v>
      </c>
      <c r="S241" s="119"/>
    </row>
    <row r="242" spans="1:19" x14ac:dyDescent="0.3">
      <c r="A242" s="21" t="s">
        <v>776</v>
      </c>
      <c r="B242" s="21" t="s">
        <v>478</v>
      </c>
      <c r="C242" s="119">
        <f>_xlfn.XLOOKUP(B242,'Pupil Numbers'!A:A,'Pupil Numbers'!D:D)</f>
        <v>131</v>
      </c>
      <c r="D242" s="119">
        <f>_xlfn.XLOOKUP(B242,'Floor Area'!A:A,'Floor Area'!D:D)</f>
        <v>123</v>
      </c>
      <c r="E242" s="119">
        <f>_xlfn.XLOOKUP(B242,Deprivation!A:A,Deprivation!E:E)</f>
        <v>202</v>
      </c>
      <c r="F242" s="79" t="str">
        <f t="shared" si="17"/>
        <v>pupil number131</v>
      </c>
      <c r="G242" s="119" t="str">
        <f t="shared" si="18"/>
        <v>CIP3540</v>
      </c>
      <c r="H242" s="21"/>
      <c r="I242" s="125"/>
      <c r="J242" s="21"/>
      <c r="K242" s="113" t="str">
        <f t="shared" si="16"/>
        <v>CIP3540</v>
      </c>
      <c r="L242" s="116">
        <f>_xlfn.XLOOKUP(K242,'Pupil Numbers'!A:A,'Pupil Numbers'!C:C)</f>
        <v>74</v>
      </c>
      <c r="M242" s="113">
        <f>_xlfn.XLOOKUP(K242,'Floor Area'!A:A,'Floor Area'!C:C)</f>
        <v>395.22</v>
      </c>
      <c r="N242" s="105">
        <f>_xlfn.XLOOKUP(K242,Deprivation!A:A,Deprivation!D:D)</f>
        <v>29.729729729729698</v>
      </c>
      <c r="O242" s="101" t="s">
        <v>776</v>
      </c>
      <c r="P242" s="101" t="s">
        <v>761</v>
      </c>
      <c r="Q242" s="125" t="str">
        <f>_xlfn.XLOOKUP(K242,Academies!B:B,Academies!C:C,"No")</f>
        <v>No</v>
      </c>
      <c r="S242" s="119"/>
    </row>
    <row r="243" spans="1:19" x14ac:dyDescent="0.3">
      <c r="A243" s="119" t="s">
        <v>776</v>
      </c>
      <c r="C243" s="119"/>
      <c r="D243" s="119"/>
      <c r="E243" s="119"/>
      <c r="F243" s="79" t="str">
        <f t="shared" si="17"/>
        <v>pupil number</v>
      </c>
      <c r="G243" s="119">
        <f t="shared" si="18"/>
        <v>0</v>
      </c>
      <c r="H243" s="21"/>
      <c r="I243" s="125"/>
      <c r="J243" s="21"/>
      <c r="K243" s="113"/>
      <c r="L243" s="116"/>
      <c r="M243" s="113"/>
      <c r="N243" s="105"/>
      <c r="O243" s="113"/>
      <c r="P243" s="113"/>
      <c r="S243" s="119"/>
    </row>
    <row r="244" spans="1:19" x14ac:dyDescent="0.3">
      <c r="C244" s="119"/>
      <c r="D244" s="119"/>
      <c r="E244" s="119"/>
      <c r="F244" s="79" t="str">
        <f t="shared" si="17"/>
        <v>pupil number</v>
      </c>
      <c r="G244" s="119">
        <f t="shared" si="18"/>
        <v>0</v>
      </c>
      <c r="H244" s="21"/>
      <c r="I244" s="125"/>
      <c r="J244" s="21"/>
      <c r="K244" s="113"/>
      <c r="L244" s="116"/>
      <c r="M244" s="113"/>
      <c r="N244" s="105"/>
      <c r="O244" s="113"/>
      <c r="P244" s="113"/>
      <c r="S244" s="119"/>
    </row>
    <row r="245" spans="1:19" x14ac:dyDescent="0.3">
      <c r="C245" s="119"/>
      <c r="D245" s="119"/>
      <c r="E245" s="119"/>
      <c r="F245" s="79" t="str">
        <f t="shared" si="17"/>
        <v>pupil number</v>
      </c>
      <c r="G245" s="119">
        <f t="shared" si="18"/>
        <v>0</v>
      </c>
      <c r="H245" s="21"/>
      <c r="I245" s="125"/>
      <c r="J245" s="21"/>
      <c r="K245" s="113"/>
      <c r="L245" s="116"/>
      <c r="M245" s="113"/>
      <c r="N245" s="105"/>
      <c r="O245" s="113"/>
      <c r="P245" s="113"/>
      <c r="S245" s="119"/>
    </row>
    <row r="246" spans="1:19" x14ac:dyDescent="0.3">
      <c r="C246" s="119"/>
      <c r="D246" s="119"/>
      <c r="E246" s="119"/>
      <c r="F246" s="79" t="str">
        <f t="shared" si="17"/>
        <v>pupil number</v>
      </c>
      <c r="G246" s="119">
        <f t="shared" si="18"/>
        <v>0</v>
      </c>
      <c r="H246" s="21"/>
      <c r="I246" s="125"/>
      <c r="J246" s="21"/>
      <c r="K246" s="113"/>
      <c r="L246" s="116"/>
      <c r="M246" s="113"/>
      <c r="N246" s="105"/>
      <c r="O246" s="113"/>
      <c r="P246" s="113"/>
      <c r="S246" s="119"/>
    </row>
    <row r="247" spans="1:19" x14ac:dyDescent="0.3">
      <c r="C247" s="119"/>
      <c r="D247" s="119"/>
      <c r="E247" s="119"/>
      <c r="F247" s="79" t="str">
        <f t="shared" si="17"/>
        <v>pupil number</v>
      </c>
      <c r="G247" s="119">
        <f t="shared" si="18"/>
        <v>0</v>
      </c>
      <c r="H247" s="21"/>
      <c r="I247" s="125"/>
      <c r="J247" s="21"/>
      <c r="K247" s="113"/>
      <c r="L247" s="116"/>
      <c r="M247" s="113"/>
      <c r="N247" s="105"/>
      <c r="O247" s="113"/>
      <c r="P247" s="113"/>
      <c r="S247" s="119"/>
    </row>
    <row r="248" spans="1:19" x14ac:dyDescent="0.3">
      <c r="C248" s="119"/>
      <c r="D248" s="119"/>
      <c r="E248" s="119"/>
      <c r="F248" s="79" t="str">
        <f t="shared" si="17"/>
        <v>pupil number</v>
      </c>
      <c r="G248" s="119">
        <f t="shared" si="18"/>
        <v>0</v>
      </c>
      <c r="H248" s="21"/>
      <c r="I248" s="125"/>
      <c r="J248" s="21"/>
      <c r="K248" s="113"/>
      <c r="L248" s="116"/>
      <c r="M248" s="113"/>
      <c r="N248" s="105"/>
      <c r="O248" s="113"/>
      <c r="P248" s="113"/>
      <c r="S248" s="119"/>
    </row>
    <row r="249" spans="1:19" x14ac:dyDescent="0.3">
      <c r="C249" s="119"/>
      <c r="D249" s="119"/>
      <c r="E249" s="119"/>
      <c r="F249" s="79" t="str">
        <f t="shared" si="17"/>
        <v>pupil number</v>
      </c>
      <c r="G249" s="119">
        <f t="shared" si="18"/>
        <v>0</v>
      </c>
      <c r="H249" s="21"/>
      <c r="I249" s="125"/>
      <c r="J249" s="21"/>
      <c r="K249" s="113"/>
      <c r="L249" s="116"/>
      <c r="M249" s="113"/>
      <c r="N249" s="105"/>
      <c r="O249" s="113"/>
      <c r="P249" s="113"/>
      <c r="S249" s="119"/>
    </row>
    <row r="250" spans="1:19" x14ac:dyDescent="0.3">
      <c r="A250" t="s">
        <v>777</v>
      </c>
      <c r="B250" t="s">
        <v>509</v>
      </c>
      <c r="C250" s="119">
        <f>_xlfn.XLOOKUP(B250,'Pupil Numbers'!A:A,'Pupil Numbers'!D:D)</f>
        <v>250</v>
      </c>
      <c r="D250" s="119">
        <f>_xlfn.XLOOKUP(B250,'Floor Area'!A:A,'Floor Area'!D:D)</f>
        <v>252</v>
      </c>
      <c r="E250" s="119">
        <f>_xlfn.XLOOKUP(B250,Deprivation!A:A,Deprivation!E:E)</f>
        <v>248</v>
      </c>
      <c r="F250" s="79" t="str">
        <f t="shared" si="17"/>
        <v>pupil number250</v>
      </c>
      <c r="G250" s="119" t="str">
        <f t="shared" si="18"/>
        <v>CIS5404</v>
      </c>
      <c r="H250" s="21"/>
      <c r="I250" s="125"/>
      <c r="J250" s="21"/>
      <c r="K250" s="113" t="str">
        <f t="shared" ref="K250:K256" si="19">G250</f>
        <v>CIS5404</v>
      </c>
      <c r="L250" s="116">
        <f>_xlfn.XLOOKUP(K250,'Pupil Numbers'!A:A,'Pupil Numbers'!C:C)</f>
        <v>1182</v>
      </c>
      <c r="M250" s="113">
        <f>_xlfn.XLOOKUP(K250,'Floor Area'!A:A,'Floor Area'!C:C)</f>
        <v>13667.4</v>
      </c>
      <c r="N250" s="105">
        <f>_xlfn.XLOOKUP(K250,Deprivation!A:A,Deprivation!D:D)</f>
        <v>18.068833652007598</v>
      </c>
      <c r="O250" s="101" t="s">
        <v>777</v>
      </c>
      <c r="P250" s="101" t="s">
        <v>906</v>
      </c>
      <c r="Q250" s="125" t="str">
        <f>_xlfn.XLOOKUP(K250,Academies!B:B,Academies!C:C,"No")</f>
        <v>No</v>
      </c>
      <c r="S250" s="119"/>
    </row>
    <row r="251" spans="1:19" x14ac:dyDescent="0.3">
      <c r="A251" t="s">
        <v>777</v>
      </c>
      <c r="B251" t="s">
        <v>496</v>
      </c>
      <c r="C251" s="119">
        <f>_xlfn.XLOOKUP(B251,'Pupil Numbers'!A:A,'Pupil Numbers'!D:D)</f>
        <v>249</v>
      </c>
      <c r="D251" s="119">
        <f>_xlfn.XLOOKUP(B251,'Floor Area'!A:A,'Floor Area'!D:D)</f>
        <v>249</v>
      </c>
      <c r="E251" s="119">
        <f>_xlfn.XLOOKUP(B251,Deprivation!A:A,Deprivation!E:E)</f>
        <v>249</v>
      </c>
      <c r="F251" s="79" t="str">
        <f t="shared" si="17"/>
        <v>pupil number249</v>
      </c>
      <c r="G251" s="119" t="str">
        <f t="shared" si="18"/>
        <v>CIS4019</v>
      </c>
      <c r="H251" s="21"/>
      <c r="I251" s="125"/>
      <c r="J251" s="21"/>
      <c r="K251" s="113" t="str">
        <f t="shared" si="19"/>
        <v>CIS4019</v>
      </c>
      <c r="L251" s="116">
        <f>_xlfn.XLOOKUP(K251,'Pupil Numbers'!A:A,'Pupil Numbers'!C:C)</f>
        <v>950</v>
      </c>
      <c r="M251" s="113">
        <f>_xlfn.XLOOKUP(K251,'Floor Area'!A:A,'Floor Area'!C:C)</f>
        <v>8319.9699999999993</v>
      </c>
      <c r="N251" s="105">
        <f>_xlfn.XLOOKUP(K251,Deprivation!A:A,Deprivation!D:D)</f>
        <v>20.526315789473699</v>
      </c>
      <c r="O251" s="101" t="s">
        <v>777</v>
      </c>
      <c r="P251" s="101" t="s">
        <v>905</v>
      </c>
      <c r="Q251" s="125" t="str">
        <f>_xlfn.XLOOKUP(K251,Academies!B:B,Academies!C:C,"No")</f>
        <v>No</v>
      </c>
      <c r="S251" s="119"/>
    </row>
    <row r="252" spans="1:19" x14ac:dyDescent="0.3">
      <c r="A252" t="s">
        <v>777</v>
      </c>
      <c r="B252" t="s">
        <v>506</v>
      </c>
      <c r="C252" s="119">
        <f>_xlfn.XLOOKUP(B252,'Pupil Numbers'!A:A,'Pupil Numbers'!D:D)</f>
        <v>252</v>
      </c>
      <c r="D252" s="119">
        <f>_xlfn.XLOOKUP(B252,'Floor Area'!A:A,'Floor Area'!D:D)</f>
        <v>251</v>
      </c>
      <c r="E252" s="119">
        <f>_xlfn.XLOOKUP(B252,Deprivation!A:A,Deprivation!E:E)</f>
        <v>247</v>
      </c>
      <c r="F252" s="79" t="str">
        <f t="shared" si="17"/>
        <v>pupil number252</v>
      </c>
      <c r="G252" s="119" t="str">
        <f t="shared" si="18"/>
        <v>CIS4509</v>
      </c>
      <c r="H252" s="21"/>
      <c r="I252" s="125"/>
      <c r="J252" s="21"/>
      <c r="K252" s="113" t="str">
        <f t="shared" si="19"/>
        <v>CIS4509</v>
      </c>
      <c r="L252" s="116">
        <f>_xlfn.XLOOKUP(K252,'Pupil Numbers'!A:A,'Pupil Numbers'!C:C)</f>
        <v>1889</v>
      </c>
      <c r="M252" s="113">
        <f>_xlfn.XLOOKUP(K252,'Floor Area'!A:A,'Floor Area'!C:C)</f>
        <v>13237.58</v>
      </c>
      <c r="N252" s="105">
        <f>_xlfn.XLOOKUP(K252,Deprivation!A:A,Deprivation!D:D)</f>
        <v>15.682414698162701</v>
      </c>
      <c r="O252" s="101" t="s">
        <v>777</v>
      </c>
      <c r="P252" s="101" t="s">
        <v>908</v>
      </c>
      <c r="Q252" s="125" t="str">
        <f>_xlfn.XLOOKUP(K252,Academies!B:B,Academies!C:C,"No")</f>
        <v>No</v>
      </c>
      <c r="S252" s="119"/>
    </row>
    <row r="253" spans="1:19" x14ac:dyDescent="0.3">
      <c r="A253" t="s">
        <v>777</v>
      </c>
      <c r="B253" t="s">
        <v>511</v>
      </c>
      <c r="C253" s="119">
        <f>_xlfn.XLOOKUP(B253,'Pupil Numbers'!A:A,'Pupil Numbers'!D:D)</f>
        <v>251</v>
      </c>
      <c r="D253" s="119">
        <f>_xlfn.XLOOKUP(B253,'Floor Area'!A:A,'Floor Area'!D:D)</f>
        <v>250</v>
      </c>
      <c r="E253" s="119">
        <f>_xlfn.XLOOKUP(B253,Deprivation!A:A,Deprivation!E:E)</f>
        <v>246</v>
      </c>
      <c r="F253" s="79" t="str">
        <f t="shared" si="17"/>
        <v>pupil number251</v>
      </c>
      <c r="G253" s="119" t="str">
        <f t="shared" si="18"/>
        <v>CIS5411</v>
      </c>
      <c r="H253" s="21"/>
      <c r="I253" s="125"/>
      <c r="J253" s="21"/>
      <c r="K253" s="113" t="str">
        <f t="shared" si="19"/>
        <v>CIS5411</v>
      </c>
      <c r="L253" s="116">
        <f>_xlfn.XLOOKUP(K253,'Pupil Numbers'!A:A,'Pupil Numbers'!C:C)</f>
        <v>1415</v>
      </c>
      <c r="M253" s="113">
        <f>_xlfn.XLOOKUP(K253,'Floor Area'!A:A,'Floor Area'!C:C)</f>
        <v>12058.27</v>
      </c>
      <c r="N253" s="105">
        <f>_xlfn.XLOOKUP(K253,Deprivation!A:A,Deprivation!D:D)</f>
        <v>13.2825719120135</v>
      </c>
      <c r="O253" s="101" t="s">
        <v>777</v>
      </c>
      <c r="P253" s="101" t="s">
        <v>907</v>
      </c>
      <c r="Q253" s="125" t="str">
        <f>_xlfn.XLOOKUP(K253,Academies!B:B,Academies!C:C,"No")</f>
        <v>No</v>
      </c>
      <c r="S253" s="119"/>
    </row>
    <row r="254" spans="1:19" x14ac:dyDescent="0.3">
      <c r="A254" t="s">
        <v>777</v>
      </c>
      <c r="B254" t="s">
        <v>498</v>
      </c>
      <c r="C254" s="119">
        <f>_xlfn.XLOOKUP(B254,'Pupil Numbers'!A:A,'Pupil Numbers'!D:D)</f>
        <v>247</v>
      </c>
      <c r="D254" s="119">
        <f>_xlfn.XLOOKUP(B254,'Floor Area'!A:A,'Floor Area'!D:D)</f>
        <v>247</v>
      </c>
      <c r="E254" s="119">
        <f>_xlfn.XLOOKUP(B254,Deprivation!A:A,Deprivation!E:E)</f>
        <v>250</v>
      </c>
      <c r="F254" s="79" t="str">
        <f t="shared" si="17"/>
        <v>pupil number247</v>
      </c>
      <c r="G254" s="119" t="str">
        <f t="shared" si="18"/>
        <v>CIS4057</v>
      </c>
      <c r="H254" s="21"/>
      <c r="I254" s="125"/>
      <c r="J254" s="21"/>
      <c r="K254" s="113" t="str">
        <f t="shared" si="19"/>
        <v>CIS4057</v>
      </c>
      <c r="L254" s="116">
        <f>_xlfn.XLOOKUP(K254,'Pupil Numbers'!A:A,'Pupil Numbers'!C:C)</f>
        <v>669</v>
      </c>
      <c r="M254" s="113">
        <f>_xlfn.XLOOKUP(K254,'Floor Area'!A:A,'Floor Area'!C:C)</f>
        <v>7463.4800000000005</v>
      </c>
      <c r="N254" s="105">
        <f>_xlfn.XLOOKUP(K254,Deprivation!A:A,Deprivation!D:D)</f>
        <v>21.076233183856498</v>
      </c>
      <c r="O254" s="101" t="s">
        <v>777</v>
      </c>
      <c r="P254" s="101" t="s">
        <v>903</v>
      </c>
      <c r="Q254" s="125" t="str">
        <f>_xlfn.XLOOKUP(K254,Academies!B:B,Academies!C:C,"No")</f>
        <v>No</v>
      </c>
      <c r="S254" s="119"/>
    </row>
    <row r="255" spans="1:19" x14ac:dyDescent="0.3">
      <c r="A255" t="s">
        <v>777</v>
      </c>
      <c r="B255" t="s">
        <v>502</v>
      </c>
      <c r="C255" s="119">
        <f>_xlfn.XLOOKUP(B255,'Pupil Numbers'!A:A,'Pupil Numbers'!D:D)</f>
        <v>246</v>
      </c>
      <c r="D255" s="119">
        <f>_xlfn.XLOOKUP(B255,'Floor Area'!A:A,'Floor Area'!D:D)</f>
        <v>248</v>
      </c>
      <c r="E255" s="119">
        <f>_xlfn.XLOOKUP(B255,Deprivation!A:A,Deprivation!E:E)</f>
        <v>252</v>
      </c>
      <c r="F255" s="79" t="str">
        <f t="shared" si="17"/>
        <v>pupil number246</v>
      </c>
      <c r="G255" s="119" t="str">
        <f t="shared" si="18"/>
        <v>CIS4192</v>
      </c>
      <c r="H255" s="21"/>
      <c r="I255" s="125"/>
      <c r="J255" s="21"/>
      <c r="K255" s="113" t="str">
        <f t="shared" si="19"/>
        <v>CIS4192</v>
      </c>
      <c r="L255" s="116">
        <f>_xlfn.XLOOKUP(K255,'Pupil Numbers'!A:A,'Pupil Numbers'!C:C)</f>
        <v>613</v>
      </c>
      <c r="M255" s="113">
        <f>_xlfn.XLOOKUP(K255,'Floor Area'!A:A,'Floor Area'!C:C)</f>
        <v>7899.12</v>
      </c>
      <c r="N255" s="105">
        <f>_xlfn.XLOOKUP(K255,Deprivation!A:A,Deprivation!D:D)</f>
        <v>44.861337683523701</v>
      </c>
      <c r="O255" s="101" t="s">
        <v>777</v>
      </c>
      <c r="P255" s="101" t="s">
        <v>902</v>
      </c>
      <c r="Q255" s="125" t="str">
        <f>_xlfn.XLOOKUP(K255,Academies!B:B,Academies!C:C,"No")</f>
        <v>No</v>
      </c>
      <c r="S255" s="119"/>
    </row>
    <row r="256" spans="1:19" x14ac:dyDescent="0.3">
      <c r="A256" t="s">
        <v>777</v>
      </c>
      <c r="B256" t="s">
        <v>500</v>
      </c>
      <c r="C256" s="119">
        <f>_xlfn.XLOOKUP(B256,'Pupil Numbers'!A:A,'Pupil Numbers'!D:D)</f>
        <v>248</v>
      </c>
      <c r="D256" s="119">
        <f>_xlfn.XLOOKUP(B256,'Floor Area'!A:A,'Floor Area'!D:D)</f>
        <v>246</v>
      </c>
      <c r="E256" s="119">
        <f>_xlfn.XLOOKUP(B256,Deprivation!A:A,Deprivation!E:E)</f>
        <v>251</v>
      </c>
      <c r="F256" s="79" t="str">
        <f t="shared" si="17"/>
        <v>pupil number248</v>
      </c>
      <c r="G256" s="119" t="str">
        <f t="shared" si="18"/>
        <v>CIS4173</v>
      </c>
      <c r="H256" s="21"/>
      <c r="I256" s="125"/>
      <c r="J256" s="21"/>
      <c r="K256" s="113" t="str">
        <f t="shared" si="19"/>
        <v>CIS4173</v>
      </c>
      <c r="L256" s="116">
        <f>_xlfn.XLOOKUP(K256,'Pupil Numbers'!A:A,'Pupil Numbers'!C:C)</f>
        <v>816</v>
      </c>
      <c r="M256" s="113">
        <f>_xlfn.XLOOKUP(K256,'Floor Area'!A:A,'Floor Area'!C:C)</f>
        <v>6198.39</v>
      </c>
      <c r="N256" s="105">
        <f>_xlfn.XLOOKUP(K256,Deprivation!A:A,Deprivation!D:D)</f>
        <v>27.083333333333297</v>
      </c>
      <c r="O256" s="101" t="s">
        <v>777</v>
      </c>
      <c r="P256" s="101" t="s">
        <v>904</v>
      </c>
      <c r="Q256" s="125" t="str">
        <f>_xlfn.XLOOKUP(K256,Academies!B:B,Academies!C:C,"No")</f>
        <v>No</v>
      </c>
      <c r="S256" s="119"/>
    </row>
    <row r="257" spans="1:17" x14ac:dyDescent="0.3">
      <c r="A257" t="s">
        <v>777</v>
      </c>
      <c r="C257" s="119"/>
      <c r="D257" s="119"/>
      <c r="E257" s="119"/>
      <c r="F257" s="79" t="str">
        <f t="shared" si="17"/>
        <v>pupil number</v>
      </c>
      <c r="G257" s="119">
        <f t="shared" si="18"/>
        <v>0</v>
      </c>
      <c r="H257" s="21"/>
      <c r="I257" s="125"/>
      <c r="J257" s="21"/>
      <c r="K257" s="101"/>
      <c r="L257" s="117"/>
      <c r="M257" s="101"/>
      <c r="N257" s="101"/>
      <c r="O257" s="101"/>
      <c r="P257" s="101"/>
    </row>
    <row r="258" spans="1:17" x14ac:dyDescent="0.3">
      <c r="D258" s="119"/>
      <c r="E258" s="119"/>
      <c r="F258" s="79"/>
      <c r="G258" s="119"/>
      <c r="H258" s="21"/>
      <c r="I258" s="125"/>
      <c r="J258" s="21"/>
      <c r="K258" s="101"/>
      <c r="L258" s="117"/>
      <c r="M258" s="101"/>
      <c r="N258" s="101"/>
      <c r="O258" s="101"/>
      <c r="P258" s="101"/>
    </row>
    <row r="259" spans="1:17" x14ac:dyDescent="0.3">
      <c r="D259" s="119"/>
      <c r="E259" s="119"/>
      <c r="F259" s="79"/>
      <c r="G259" s="119"/>
      <c r="H259" s="21"/>
      <c r="I259" s="125"/>
      <c r="J259" s="21"/>
      <c r="K259" s="101"/>
      <c r="L259" s="117"/>
      <c r="M259" s="101"/>
      <c r="N259" s="101"/>
      <c r="O259" s="101"/>
      <c r="P259" s="101"/>
    </row>
    <row r="260" spans="1:17" x14ac:dyDescent="0.3">
      <c r="F260" s="79"/>
      <c r="G260" s="119"/>
      <c r="H260" s="21"/>
      <c r="I260" s="21"/>
      <c r="J260" s="21"/>
    </row>
    <row r="261" spans="1:17" x14ac:dyDescent="0.3">
      <c r="F261" s="79"/>
      <c r="G261" s="119"/>
      <c r="H261" s="21"/>
      <c r="I261" s="21"/>
      <c r="J261" s="21"/>
    </row>
    <row r="262" spans="1:17" x14ac:dyDescent="0.3">
      <c r="F262" s="79" t="str">
        <f t="shared" ref="F262:F293" si="20">"floor area m2"&amp;D3</f>
        <v>floor area m232</v>
      </c>
      <c r="G262" s="119" t="s">
        <v>280</v>
      </c>
      <c r="H262" s="21"/>
      <c r="I262" s="21"/>
      <c r="J262" s="21"/>
    </row>
    <row r="263" spans="1:17" x14ac:dyDescent="0.3">
      <c r="F263" s="79" t="str">
        <f t="shared" si="20"/>
        <v>floor area m226</v>
      </c>
      <c r="G263" s="119" t="s">
        <v>98</v>
      </c>
      <c r="H263" s="21"/>
      <c r="I263" s="21"/>
      <c r="J263" s="21"/>
    </row>
    <row r="264" spans="1:17" x14ac:dyDescent="0.3">
      <c r="F264" s="79" t="str">
        <f t="shared" si="20"/>
        <v>floor area m229</v>
      </c>
      <c r="G264" s="119" t="s">
        <v>52</v>
      </c>
      <c r="H264" s="21"/>
      <c r="I264" s="21"/>
      <c r="J264" s="21"/>
    </row>
    <row r="265" spans="1:17" x14ac:dyDescent="0.3">
      <c r="F265" s="79" t="str">
        <f t="shared" si="20"/>
        <v>floor area m24</v>
      </c>
      <c r="G265" s="119" t="s">
        <v>328</v>
      </c>
      <c r="H265" s="21"/>
      <c r="I265" s="21"/>
      <c r="J265" s="21"/>
    </row>
    <row r="266" spans="1:17" x14ac:dyDescent="0.3">
      <c r="F266" s="79" t="str">
        <f t="shared" si="20"/>
        <v>floor area m211</v>
      </c>
      <c r="G266" s="119" t="s">
        <v>196</v>
      </c>
      <c r="H266" s="21"/>
      <c r="I266" s="21"/>
      <c r="J266" s="21"/>
    </row>
    <row r="267" spans="1:17" x14ac:dyDescent="0.3">
      <c r="F267" s="79" t="str">
        <f t="shared" si="20"/>
        <v>floor area m233</v>
      </c>
      <c r="G267" s="119" t="s">
        <v>260</v>
      </c>
      <c r="H267" s="21"/>
      <c r="I267" s="21"/>
      <c r="J267" s="21"/>
      <c r="Q267" s="165"/>
    </row>
    <row r="268" spans="1:17" x14ac:dyDescent="0.3">
      <c r="F268" s="79" t="str">
        <f t="shared" si="20"/>
        <v>floor area m230</v>
      </c>
      <c r="G268" s="119" t="s">
        <v>69</v>
      </c>
      <c r="H268" s="21"/>
      <c r="I268" s="21"/>
      <c r="J268" s="21"/>
      <c r="Q268" s="165"/>
    </row>
    <row r="269" spans="1:17" x14ac:dyDescent="0.3">
      <c r="F269" s="79" t="str">
        <f t="shared" si="20"/>
        <v>floor area m235</v>
      </c>
      <c r="G269" s="119" t="s">
        <v>140</v>
      </c>
      <c r="H269" s="21"/>
      <c r="I269" s="21"/>
      <c r="J269" s="21"/>
      <c r="Q269" s="165"/>
    </row>
    <row r="270" spans="1:17" x14ac:dyDescent="0.3">
      <c r="F270" s="79" t="str">
        <f t="shared" si="20"/>
        <v>floor area m239</v>
      </c>
      <c r="G270" s="119" t="s">
        <v>81</v>
      </c>
      <c r="Q270" s="165"/>
    </row>
    <row r="271" spans="1:17" x14ac:dyDescent="0.3">
      <c r="F271" s="79" t="str">
        <f t="shared" si="20"/>
        <v>floor area m21</v>
      </c>
      <c r="G271" s="119" t="s">
        <v>73</v>
      </c>
      <c r="Q271" s="165"/>
    </row>
    <row r="272" spans="1:17" x14ac:dyDescent="0.3">
      <c r="F272" s="79" t="str">
        <f t="shared" si="20"/>
        <v>floor area m213</v>
      </c>
      <c r="G272" s="119" t="s">
        <v>278</v>
      </c>
      <c r="Q272" s="165"/>
    </row>
    <row r="273" spans="6:17" x14ac:dyDescent="0.3">
      <c r="F273" s="79" t="str">
        <f t="shared" si="20"/>
        <v>floor area m27</v>
      </c>
      <c r="G273" s="119" t="s">
        <v>367</v>
      </c>
      <c r="Q273" s="165"/>
    </row>
    <row r="274" spans="6:17" x14ac:dyDescent="0.3">
      <c r="F274" s="79" t="str">
        <f t="shared" si="20"/>
        <v>floor area m241</v>
      </c>
      <c r="G274" s="119" t="s">
        <v>134</v>
      </c>
      <c r="Q274" s="165"/>
    </row>
    <row r="275" spans="6:17" x14ac:dyDescent="0.3">
      <c r="F275" s="79" t="str">
        <f t="shared" si="20"/>
        <v>floor area m244</v>
      </c>
      <c r="G275" s="119" t="s">
        <v>345</v>
      </c>
      <c r="Q275" s="165"/>
    </row>
    <row r="276" spans="6:17" x14ac:dyDescent="0.3">
      <c r="F276" s="79" t="str">
        <f t="shared" si="20"/>
        <v>floor area m23</v>
      </c>
      <c r="G276" s="119" t="s">
        <v>425</v>
      </c>
    </row>
    <row r="277" spans="6:17" x14ac:dyDescent="0.3">
      <c r="F277" s="79" t="str">
        <f t="shared" si="20"/>
        <v>floor area m212</v>
      </c>
      <c r="G277" s="119" t="s">
        <v>18</v>
      </c>
    </row>
    <row r="278" spans="6:17" x14ac:dyDescent="0.3">
      <c r="F278" s="79" t="str">
        <f t="shared" si="20"/>
        <v>floor area m236</v>
      </c>
      <c r="G278" s="119" t="s">
        <v>94</v>
      </c>
    </row>
    <row r="279" spans="6:17" x14ac:dyDescent="0.3">
      <c r="F279" s="79" t="str">
        <f t="shared" si="20"/>
        <v>floor area m242</v>
      </c>
      <c r="G279" s="119" t="s">
        <v>294</v>
      </c>
    </row>
    <row r="280" spans="6:17" x14ac:dyDescent="0.3">
      <c r="F280" s="79" t="str">
        <f t="shared" si="20"/>
        <v>floor area m224</v>
      </c>
      <c r="G280" s="119" t="s">
        <v>286</v>
      </c>
    </row>
    <row r="281" spans="6:17" x14ac:dyDescent="0.3">
      <c r="F281" s="79" t="str">
        <f t="shared" si="20"/>
        <v>floor area m243</v>
      </c>
      <c r="G281" s="119" t="s">
        <v>251</v>
      </c>
    </row>
    <row r="282" spans="6:17" x14ac:dyDescent="0.3">
      <c r="F282" s="79" t="str">
        <f t="shared" si="20"/>
        <v>floor area m218</v>
      </c>
      <c r="G282" s="119" t="s">
        <v>63</v>
      </c>
    </row>
    <row r="283" spans="6:17" x14ac:dyDescent="0.3">
      <c r="F283" s="79" t="str">
        <f t="shared" si="20"/>
        <v>floor area m222</v>
      </c>
      <c r="G283" s="119" t="s">
        <v>271</v>
      </c>
    </row>
    <row r="284" spans="6:17" x14ac:dyDescent="0.3">
      <c r="F284" s="79" t="str">
        <f t="shared" si="20"/>
        <v>floor area m234</v>
      </c>
      <c r="G284" s="119" t="s">
        <v>142</v>
      </c>
    </row>
    <row r="285" spans="6:17" x14ac:dyDescent="0.3">
      <c r="F285" s="79" t="str">
        <f t="shared" si="20"/>
        <v>floor area m228</v>
      </c>
      <c r="G285" s="119" t="s">
        <v>146</v>
      </c>
    </row>
    <row r="286" spans="6:17" x14ac:dyDescent="0.3">
      <c r="F286" s="79" t="str">
        <f t="shared" si="20"/>
        <v>floor area m231</v>
      </c>
      <c r="G286" s="119" t="s">
        <v>188</v>
      </c>
    </row>
    <row r="287" spans="6:17" x14ac:dyDescent="0.3">
      <c r="F287" s="79" t="str">
        <f t="shared" si="20"/>
        <v>floor area m217</v>
      </c>
      <c r="G287" s="119" t="s">
        <v>369</v>
      </c>
    </row>
    <row r="288" spans="6:17" x14ac:dyDescent="0.3">
      <c r="F288" s="79" t="str">
        <f t="shared" si="20"/>
        <v>floor area m219</v>
      </c>
      <c r="G288" s="119" t="s">
        <v>302</v>
      </c>
      <c r="I288" s="13"/>
    </row>
    <row r="289" spans="6:7" x14ac:dyDescent="0.3">
      <c r="F289" s="79" t="str">
        <f t="shared" si="20"/>
        <v>floor area m220</v>
      </c>
      <c r="G289" s="119" t="s">
        <v>288</v>
      </c>
    </row>
    <row r="290" spans="6:7" x14ac:dyDescent="0.3">
      <c r="F290" s="79" t="str">
        <f t="shared" si="20"/>
        <v>floor area m210</v>
      </c>
      <c r="G290" s="119" t="s">
        <v>304</v>
      </c>
    </row>
    <row r="291" spans="6:7" x14ac:dyDescent="0.3">
      <c r="F291" s="79" t="str">
        <f t="shared" si="20"/>
        <v>floor area m22</v>
      </c>
      <c r="G291" s="119" t="s">
        <v>124</v>
      </c>
    </row>
    <row r="292" spans="6:7" x14ac:dyDescent="0.3">
      <c r="F292" s="79" t="str">
        <f t="shared" si="20"/>
        <v>floor area m225</v>
      </c>
      <c r="G292" s="119" t="s">
        <v>165</v>
      </c>
    </row>
    <row r="293" spans="6:7" x14ac:dyDescent="0.3">
      <c r="F293" s="79" t="str">
        <f t="shared" si="20"/>
        <v>floor area m26</v>
      </c>
      <c r="G293" s="119" t="s">
        <v>264</v>
      </c>
    </row>
    <row r="294" spans="6:7" x14ac:dyDescent="0.3">
      <c r="F294" s="79" t="str">
        <f t="shared" ref="F294:F325" si="21">"floor area m2"&amp;D35</f>
        <v>floor area m238</v>
      </c>
      <c r="G294" s="119" t="s">
        <v>213</v>
      </c>
    </row>
    <row r="295" spans="6:7" x14ac:dyDescent="0.3">
      <c r="F295" s="79" t="str">
        <f t="shared" si="21"/>
        <v>floor area m29</v>
      </c>
      <c r="G295" s="119" t="s">
        <v>464</v>
      </c>
    </row>
    <row r="296" spans="6:7" x14ac:dyDescent="0.3">
      <c r="F296" s="79" t="str">
        <f t="shared" si="21"/>
        <v>floor area m237</v>
      </c>
      <c r="G296" s="119" t="s">
        <v>258</v>
      </c>
    </row>
    <row r="297" spans="6:7" x14ac:dyDescent="0.3">
      <c r="F297" s="79" t="str">
        <f t="shared" si="21"/>
        <v>floor area m227</v>
      </c>
      <c r="G297" s="119" t="s">
        <v>152</v>
      </c>
    </row>
    <row r="298" spans="6:7" x14ac:dyDescent="0.3">
      <c r="F298" s="79" t="str">
        <f t="shared" si="21"/>
        <v>floor area m216</v>
      </c>
      <c r="G298" s="119" t="s">
        <v>22</v>
      </c>
    </row>
    <row r="299" spans="6:7" x14ac:dyDescent="0.3">
      <c r="F299" s="79" t="str">
        <f t="shared" si="21"/>
        <v>floor area m223</v>
      </c>
      <c r="G299" s="119" t="s">
        <v>186</v>
      </c>
    </row>
    <row r="300" spans="6:7" x14ac:dyDescent="0.3">
      <c r="F300" s="79" t="str">
        <f t="shared" si="21"/>
        <v>floor area m221</v>
      </c>
      <c r="G300" s="119" t="s">
        <v>204</v>
      </c>
    </row>
    <row r="301" spans="6:7" x14ac:dyDescent="0.3">
      <c r="F301" s="79" t="str">
        <f t="shared" si="21"/>
        <v>floor area m240</v>
      </c>
      <c r="G301" s="119" t="s">
        <v>245</v>
      </c>
    </row>
    <row r="302" spans="6:7" x14ac:dyDescent="0.3">
      <c r="F302" s="79" t="str">
        <f t="shared" si="21"/>
        <v>floor area m214</v>
      </c>
      <c r="G302" s="119" t="s">
        <v>321</v>
      </c>
    </row>
    <row r="303" spans="6:7" x14ac:dyDescent="0.3">
      <c r="F303" s="79" t="str">
        <f t="shared" si="21"/>
        <v>floor area m215</v>
      </c>
      <c r="G303" s="119" t="s">
        <v>219</v>
      </c>
    </row>
    <row r="304" spans="6:7" x14ac:dyDescent="0.3">
      <c r="F304" s="79" t="str">
        <f t="shared" si="21"/>
        <v>floor area m25</v>
      </c>
      <c r="G304" s="119" t="s">
        <v>223</v>
      </c>
    </row>
    <row r="305" spans="6:17" x14ac:dyDescent="0.3">
      <c r="F305" s="79" t="str">
        <f t="shared" si="21"/>
        <v>floor area m28</v>
      </c>
      <c r="G305" s="119" t="s">
        <v>420</v>
      </c>
    </row>
    <row r="306" spans="6:17" x14ac:dyDescent="0.3">
      <c r="F306" s="79" t="str">
        <f t="shared" si="21"/>
        <v>floor area m2</v>
      </c>
      <c r="G306" s="119"/>
    </row>
    <row r="307" spans="6:17" x14ac:dyDescent="0.3">
      <c r="F307" s="79" t="str">
        <f t="shared" si="21"/>
        <v>floor area m2</v>
      </c>
      <c r="G307" s="119"/>
    </row>
    <row r="308" spans="6:17" x14ac:dyDescent="0.3">
      <c r="F308" s="79" t="str">
        <f t="shared" si="21"/>
        <v>floor area m2</v>
      </c>
      <c r="G308" s="119"/>
    </row>
    <row r="309" spans="6:17" x14ac:dyDescent="0.3">
      <c r="F309" s="79" t="str">
        <f t="shared" si="21"/>
        <v>floor area m2</v>
      </c>
      <c r="G309" s="119"/>
    </row>
    <row r="310" spans="6:17" s="119" customFormat="1" x14ac:dyDescent="0.3">
      <c r="F310" s="79" t="str">
        <f t="shared" si="21"/>
        <v>floor area m2</v>
      </c>
      <c r="L310" s="6"/>
      <c r="Q310" s="125"/>
    </row>
    <row r="311" spans="6:17" s="119" customFormat="1" x14ac:dyDescent="0.3">
      <c r="F311" s="79" t="str">
        <f t="shared" si="21"/>
        <v>floor area m2</v>
      </c>
      <c r="L311" s="6"/>
      <c r="Q311" s="125"/>
    </row>
    <row r="312" spans="6:17" s="119" customFormat="1" x14ac:dyDescent="0.3">
      <c r="F312" s="79" t="str">
        <f t="shared" si="21"/>
        <v>floor area m265</v>
      </c>
      <c r="G312" s="119" t="s">
        <v>284</v>
      </c>
      <c r="L312" s="6"/>
      <c r="Q312" s="125"/>
    </row>
    <row r="313" spans="6:17" s="119" customFormat="1" x14ac:dyDescent="0.3">
      <c r="F313" s="79" t="str">
        <f t="shared" si="21"/>
        <v>floor area m263</v>
      </c>
      <c r="G313" s="119" t="s">
        <v>67</v>
      </c>
      <c r="L313" s="6"/>
      <c r="Q313" s="125"/>
    </row>
    <row r="314" spans="6:17" s="119" customFormat="1" x14ac:dyDescent="0.3">
      <c r="F314" s="79" t="str">
        <f t="shared" si="21"/>
        <v>floor area m262</v>
      </c>
      <c r="G314" s="119" t="s">
        <v>243</v>
      </c>
      <c r="L314" s="6"/>
      <c r="Q314" s="125"/>
    </row>
    <row r="315" spans="6:17" s="119" customFormat="1" x14ac:dyDescent="0.3">
      <c r="F315" s="79" t="str">
        <f t="shared" si="21"/>
        <v>floor area m269</v>
      </c>
      <c r="G315" s="119" t="s">
        <v>79</v>
      </c>
      <c r="L315" s="6"/>
      <c r="Q315" s="125"/>
    </row>
    <row r="316" spans="6:17" x14ac:dyDescent="0.3">
      <c r="F316" s="79" t="str">
        <f t="shared" si="21"/>
        <v>floor area m279</v>
      </c>
      <c r="G316" s="119" t="s">
        <v>132</v>
      </c>
    </row>
    <row r="317" spans="6:17" x14ac:dyDescent="0.3">
      <c r="F317" s="79" t="str">
        <f t="shared" si="21"/>
        <v>floor area m270</v>
      </c>
      <c r="G317" s="119" t="s">
        <v>108</v>
      </c>
    </row>
    <row r="318" spans="6:17" x14ac:dyDescent="0.3">
      <c r="F318" s="79" t="str">
        <f t="shared" si="21"/>
        <v>floor area m251</v>
      </c>
      <c r="G318" s="119" t="s">
        <v>83</v>
      </c>
    </row>
    <row r="319" spans="6:17" x14ac:dyDescent="0.3">
      <c r="F319" s="79" t="str">
        <f t="shared" si="21"/>
        <v>floor area m273</v>
      </c>
      <c r="G319" s="119" t="s">
        <v>92</v>
      </c>
    </row>
    <row r="320" spans="6:17" x14ac:dyDescent="0.3">
      <c r="F320" s="79" t="str">
        <f t="shared" si="21"/>
        <v>floor area m267</v>
      </c>
      <c r="G320" s="119" t="s">
        <v>333</v>
      </c>
    </row>
    <row r="321" spans="6:7" x14ac:dyDescent="0.3">
      <c r="F321" s="79" t="str">
        <f t="shared" si="21"/>
        <v>floor area m277</v>
      </c>
      <c r="G321" s="119" t="s">
        <v>198</v>
      </c>
    </row>
    <row r="322" spans="6:7" x14ac:dyDescent="0.3">
      <c r="F322" s="79" t="str">
        <f t="shared" si="21"/>
        <v>floor area m274</v>
      </c>
      <c r="G322" s="119" t="s">
        <v>136</v>
      </c>
    </row>
    <row r="323" spans="6:7" x14ac:dyDescent="0.3">
      <c r="F323" s="79" t="str">
        <f t="shared" si="21"/>
        <v>floor area m261</v>
      </c>
      <c r="G323" s="119" t="s">
        <v>138</v>
      </c>
    </row>
    <row r="324" spans="6:7" x14ac:dyDescent="0.3">
      <c r="F324" s="79" t="str">
        <f t="shared" si="21"/>
        <v>floor area m272</v>
      </c>
      <c r="G324" s="119" t="s">
        <v>150</v>
      </c>
    </row>
    <row r="325" spans="6:7" x14ac:dyDescent="0.3">
      <c r="F325" s="79" t="str">
        <f t="shared" si="21"/>
        <v>floor area m278</v>
      </c>
      <c r="G325" s="119" t="s">
        <v>249</v>
      </c>
    </row>
    <row r="326" spans="6:7" x14ac:dyDescent="0.3">
      <c r="F326" s="79" t="str">
        <f t="shared" ref="F326:F357" si="22">"floor area m2"&amp;D67</f>
        <v>floor area m276</v>
      </c>
      <c r="G326" s="119" t="s">
        <v>144</v>
      </c>
    </row>
    <row r="327" spans="6:7" x14ac:dyDescent="0.3">
      <c r="F327" s="79" t="str">
        <f t="shared" si="22"/>
        <v>floor area m256</v>
      </c>
      <c r="G327" s="119" t="s">
        <v>16</v>
      </c>
    </row>
    <row r="328" spans="6:7" x14ac:dyDescent="0.3">
      <c r="F328" s="79" t="str">
        <f t="shared" si="22"/>
        <v>floor area m253</v>
      </c>
      <c r="G328" s="119" t="s">
        <v>122</v>
      </c>
    </row>
    <row r="329" spans="6:7" x14ac:dyDescent="0.3">
      <c r="F329" s="79" t="str">
        <f t="shared" si="22"/>
        <v>floor area m268</v>
      </c>
      <c r="G329" s="119" t="s">
        <v>163</v>
      </c>
    </row>
    <row r="330" spans="6:7" x14ac:dyDescent="0.3">
      <c r="F330" s="79" t="str">
        <f t="shared" si="22"/>
        <v>floor area m258</v>
      </c>
      <c r="G330" s="119" t="s">
        <v>371</v>
      </c>
    </row>
    <row r="331" spans="6:7" x14ac:dyDescent="0.3">
      <c r="F331" s="79" t="str">
        <f t="shared" si="22"/>
        <v>floor area m266</v>
      </c>
      <c r="G331" s="119" t="s">
        <v>275</v>
      </c>
    </row>
    <row r="332" spans="6:7" x14ac:dyDescent="0.3">
      <c r="F332" s="79" t="str">
        <f t="shared" si="22"/>
        <v>floor area m264</v>
      </c>
      <c r="G332" s="119" t="s">
        <v>273</v>
      </c>
    </row>
    <row r="333" spans="6:7" x14ac:dyDescent="0.3">
      <c r="F333" s="79" t="str">
        <f t="shared" si="22"/>
        <v>floor area m280</v>
      </c>
      <c r="G333" s="119" t="s">
        <v>184</v>
      </c>
    </row>
    <row r="334" spans="6:7" x14ac:dyDescent="0.3">
      <c r="F334" s="79" t="str">
        <f t="shared" si="22"/>
        <v>floor area m275</v>
      </c>
      <c r="G334" s="119" t="s">
        <v>247</v>
      </c>
    </row>
    <row r="335" spans="6:7" x14ac:dyDescent="0.3">
      <c r="F335" s="79" t="str">
        <f t="shared" si="22"/>
        <v>floor area m257</v>
      </c>
      <c r="G335" s="119" t="s">
        <v>429</v>
      </c>
    </row>
    <row r="336" spans="6:7" x14ac:dyDescent="0.3">
      <c r="F336" s="79" t="str">
        <f t="shared" si="22"/>
        <v>floor area m255</v>
      </c>
      <c r="G336" s="119" t="s">
        <v>202</v>
      </c>
    </row>
    <row r="337" spans="6:17" x14ac:dyDescent="0.3">
      <c r="F337" s="79" t="str">
        <f t="shared" si="22"/>
        <v>floor area m260</v>
      </c>
      <c r="G337" s="119" t="s">
        <v>292</v>
      </c>
    </row>
    <row r="338" spans="6:17" x14ac:dyDescent="0.3">
      <c r="F338" s="79" t="str">
        <f t="shared" si="22"/>
        <v>floor area m254</v>
      </c>
      <c r="G338" s="119" t="s">
        <v>217</v>
      </c>
    </row>
    <row r="339" spans="6:17" x14ac:dyDescent="0.3">
      <c r="F339" s="79" t="str">
        <f t="shared" si="22"/>
        <v>floor area m252</v>
      </c>
      <c r="G339" s="119" t="s">
        <v>221</v>
      </c>
    </row>
    <row r="340" spans="6:17" x14ac:dyDescent="0.3">
      <c r="F340" s="79" t="str">
        <f t="shared" si="22"/>
        <v>floor area m259</v>
      </c>
      <c r="G340" s="119" t="s">
        <v>235</v>
      </c>
    </row>
    <row r="341" spans="6:17" x14ac:dyDescent="0.3">
      <c r="F341" s="79" t="str">
        <f t="shared" si="22"/>
        <v>floor area m271</v>
      </c>
      <c r="G341" s="119" t="s">
        <v>20</v>
      </c>
    </row>
    <row r="342" spans="6:17" x14ac:dyDescent="0.3">
      <c r="F342" s="79" t="str">
        <f t="shared" si="22"/>
        <v>floor area m2</v>
      </c>
      <c r="G342" s="119"/>
    </row>
    <row r="343" spans="6:17" x14ac:dyDescent="0.3">
      <c r="F343" s="79" t="str">
        <f t="shared" si="22"/>
        <v>floor area m2</v>
      </c>
      <c r="G343" s="119"/>
    </row>
    <row r="344" spans="6:17" x14ac:dyDescent="0.3">
      <c r="F344" s="79" t="str">
        <f t="shared" si="22"/>
        <v>floor area m2</v>
      </c>
      <c r="G344" s="119"/>
    </row>
    <row r="345" spans="6:17" x14ac:dyDescent="0.3">
      <c r="F345" s="79" t="str">
        <f t="shared" si="22"/>
        <v>floor area m2</v>
      </c>
      <c r="G345" s="119"/>
    </row>
    <row r="346" spans="6:17" x14ac:dyDescent="0.3">
      <c r="F346" s="79" t="str">
        <f t="shared" si="22"/>
        <v>floor area m2</v>
      </c>
      <c r="G346" s="119"/>
    </row>
    <row r="347" spans="6:17" x14ac:dyDescent="0.3">
      <c r="F347" s="79" t="str">
        <f t="shared" si="22"/>
        <v>floor area m2222</v>
      </c>
      <c r="G347" s="119" t="s">
        <v>256</v>
      </c>
    </row>
    <row r="348" spans="6:17" x14ac:dyDescent="0.3">
      <c r="F348" s="79" t="str">
        <f t="shared" si="22"/>
        <v>floor area m2115</v>
      </c>
      <c r="G348" s="119" t="s">
        <v>313</v>
      </c>
    </row>
    <row r="349" spans="6:17" x14ac:dyDescent="0.3">
      <c r="F349" s="79" t="str">
        <f t="shared" si="22"/>
        <v>floor area m2217</v>
      </c>
      <c r="G349" s="119" t="s">
        <v>182</v>
      </c>
    </row>
    <row r="350" spans="6:17" x14ac:dyDescent="0.3">
      <c r="F350" s="79" t="str">
        <f t="shared" si="22"/>
        <v>floor area m2175</v>
      </c>
      <c r="G350" s="119" t="s">
        <v>210</v>
      </c>
    </row>
    <row r="351" spans="6:17" s="119" customFormat="1" x14ac:dyDescent="0.3">
      <c r="F351" s="79" t="str">
        <f t="shared" si="22"/>
        <v>floor area m2188</v>
      </c>
      <c r="G351" s="119" t="s">
        <v>32</v>
      </c>
      <c r="L351" s="6"/>
      <c r="Q351" s="125"/>
    </row>
    <row r="352" spans="6:17" s="119" customFormat="1" x14ac:dyDescent="0.3">
      <c r="F352" s="79" t="str">
        <f t="shared" si="22"/>
        <v>floor area m2171</v>
      </c>
      <c r="G352" s="119" t="s">
        <v>34</v>
      </c>
      <c r="L352" s="6"/>
      <c r="Q352" s="125"/>
    </row>
    <row r="353" spans="6:17" s="119" customFormat="1" x14ac:dyDescent="0.3">
      <c r="F353" s="79" t="str">
        <f t="shared" si="22"/>
        <v>floor area m2139</v>
      </c>
      <c r="G353" s="119" t="s">
        <v>38</v>
      </c>
      <c r="L353" s="6"/>
      <c r="Q353" s="125"/>
    </row>
    <row r="354" spans="6:17" s="119" customFormat="1" x14ac:dyDescent="0.3">
      <c r="F354" s="79" t="str">
        <f t="shared" si="22"/>
        <v>floor area m2172</v>
      </c>
      <c r="G354" s="119" t="s">
        <v>40</v>
      </c>
      <c r="L354" s="6"/>
      <c r="Q354" s="125"/>
    </row>
    <row r="355" spans="6:17" x14ac:dyDescent="0.3">
      <c r="F355" s="79" t="str">
        <f t="shared" si="22"/>
        <v>floor area m2110</v>
      </c>
      <c r="G355" s="119" t="s">
        <v>323</v>
      </c>
    </row>
    <row r="356" spans="6:17" x14ac:dyDescent="0.3">
      <c r="F356" s="79" t="str">
        <f t="shared" si="22"/>
        <v>floor area m2152</v>
      </c>
      <c r="G356" s="119" t="s">
        <v>325</v>
      </c>
    </row>
    <row r="357" spans="6:17" x14ac:dyDescent="0.3">
      <c r="F357" s="79" t="str">
        <f t="shared" si="22"/>
        <v>floor area m2234</v>
      </c>
      <c r="G357" s="119" t="s">
        <v>484</v>
      </c>
    </row>
    <row r="358" spans="6:17" x14ac:dyDescent="0.3">
      <c r="F358" s="79" t="str">
        <f t="shared" ref="F358:F389" si="23">"floor area m2"&amp;D99</f>
        <v>floor area m2225</v>
      </c>
      <c r="G358" s="119" t="s">
        <v>311</v>
      </c>
    </row>
    <row r="359" spans="6:17" x14ac:dyDescent="0.3">
      <c r="F359" s="79" t="str">
        <f t="shared" si="23"/>
        <v>floor area m296</v>
      </c>
      <c r="G359" s="119" t="s">
        <v>361</v>
      </c>
    </row>
    <row r="360" spans="6:17" x14ac:dyDescent="0.3">
      <c r="F360" s="79" t="str">
        <f t="shared" si="23"/>
        <v>floor area m2182</v>
      </c>
      <c r="G360" s="119" t="s">
        <v>42</v>
      </c>
    </row>
    <row r="361" spans="6:17" x14ac:dyDescent="0.3">
      <c r="F361" s="79" t="str">
        <f t="shared" si="23"/>
        <v>floor area m2122</v>
      </c>
      <c r="G361" s="119" t="s">
        <v>462</v>
      </c>
    </row>
    <row r="362" spans="6:17" x14ac:dyDescent="0.3">
      <c r="F362" s="79" t="str">
        <f t="shared" si="23"/>
        <v>floor area m2210</v>
      </c>
      <c r="G362" s="119" t="s">
        <v>36</v>
      </c>
    </row>
    <row r="363" spans="6:17" x14ac:dyDescent="0.3">
      <c r="F363" s="79" t="str">
        <f t="shared" si="23"/>
        <v>floor area m2235</v>
      </c>
      <c r="G363" s="119" t="s">
        <v>26</v>
      </c>
    </row>
    <row r="364" spans="6:17" x14ac:dyDescent="0.3">
      <c r="F364" s="79" t="str">
        <f t="shared" si="23"/>
        <v>floor area m2102</v>
      </c>
      <c r="G364" s="119" t="s">
        <v>59</v>
      </c>
    </row>
    <row r="365" spans="6:17" x14ac:dyDescent="0.3">
      <c r="F365" s="79" t="str">
        <f t="shared" si="23"/>
        <v>floor area m2126</v>
      </c>
      <c r="G365" s="119" t="s">
        <v>331</v>
      </c>
    </row>
    <row r="366" spans="6:17" x14ac:dyDescent="0.3">
      <c r="F366" s="79" t="str">
        <f t="shared" si="23"/>
        <v>floor area m2231</v>
      </c>
      <c r="G366" s="119" t="s">
        <v>50</v>
      </c>
    </row>
    <row r="367" spans="6:17" x14ac:dyDescent="0.3">
      <c r="F367" s="79" t="str">
        <f t="shared" si="23"/>
        <v>floor area m2203</v>
      </c>
      <c r="G367" s="119" t="s">
        <v>192</v>
      </c>
    </row>
    <row r="368" spans="6:17" x14ac:dyDescent="0.3">
      <c r="F368" s="79" t="str">
        <f t="shared" si="23"/>
        <v>floor area m2216</v>
      </c>
      <c r="G368" s="119" t="s">
        <v>65</v>
      </c>
    </row>
    <row r="369" spans="6:7" x14ac:dyDescent="0.3">
      <c r="F369" s="79" t="str">
        <f t="shared" si="23"/>
        <v>floor area m2147</v>
      </c>
      <c r="G369" s="119" t="s">
        <v>75</v>
      </c>
    </row>
    <row r="370" spans="6:7" x14ac:dyDescent="0.3">
      <c r="F370" s="79" t="str">
        <f t="shared" si="23"/>
        <v>floor area m2195</v>
      </c>
      <c r="G370" s="119" t="s">
        <v>438</v>
      </c>
    </row>
    <row r="371" spans="6:7" x14ac:dyDescent="0.3">
      <c r="F371" s="79" t="str">
        <f t="shared" si="23"/>
        <v>floor area m292</v>
      </c>
      <c r="G371" s="119" t="s">
        <v>444</v>
      </c>
    </row>
    <row r="372" spans="6:7" x14ac:dyDescent="0.3">
      <c r="F372" s="79" t="str">
        <f t="shared" si="23"/>
        <v>floor area m2136</v>
      </c>
      <c r="G372" s="119" t="s">
        <v>335</v>
      </c>
    </row>
    <row r="373" spans="6:7" x14ac:dyDescent="0.3">
      <c r="F373" s="79" t="str">
        <f t="shared" si="23"/>
        <v>floor area m2240</v>
      </c>
      <c r="G373" s="119" t="s">
        <v>30</v>
      </c>
    </row>
    <row r="374" spans="6:7" x14ac:dyDescent="0.3">
      <c r="F374" s="79" t="str">
        <f t="shared" si="23"/>
        <v>floor area m2162</v>
      </c>
      <c r="G374" s="119" t="s">
        <v>440</v>
      </c>
    </row>
    <row r="375" spans="6:7" x14ac:dyDescent="0.3">
      <c r="F375" s="79" t="str">
        <f t="shared" si="23"/>
        <v>floor area m2193</v>
      </c>
      <c r="G375" s="119" t="s">
        <v>494</v>
      </c>
    </row>
    <row r="376" spans="6:7" x14ac:dyDescent="0.3">
      <c r="F376" s="79" t="str">
        <f t="shared" si="23"/>
        <v>floor area m2142</v>
      </c>
      <c r="G376" s="119" t="s">
        <v>432</v>
      </c>
    </row>
    <row r="377" spans="6:7" x14ac:dyDescent="0.3">
      <c r="F377" s="79" t="str">
        <f t="shared" si="23"/>
        <v>floor area m2114</v>
      </c>
      <c r="G377" s="119" t="s">
        <v>339</v>
      </c>
    </row>
    <row r="378" spans="6:7" x14ac:dyDescent="0.3">
      <c r="F378" s="79" t="str">
        <f t="shared" si="23"/>
        <v>floor area m2230</v>
      </c>
      <c r="G378" s="119" t="s">
        <v>442</v>
      </c>
    </row>
    <row r="379" spans="6:7" x14ac:dyDescent="0.3">
      <c r="F379" s="79" t="str">
        <f t="shared" si="23"/>
        <v>floor area m2199</v>
      </c>
      <c r="G379" s="119" t="s">
        <v>126</v>
      </c>
    </row>
    <row r="380" spans="6:7" x14ac:dyDescent="0.3">
      <c r="F380" s="79" t="str">
        <f t="shared" si="23"/>
        <v>floor area m2166</v>
      </c>
      <c r="G380" s="119" t="s">
        <v>341</v>
      </c>
    </row>
    <row r="381" spans="6:7" x14ac:dyDescent="0.3">
      <c r="F381" s="79" t="str">
        <f t="shared" si="23"/>
        <v>floor area m2112</v>
      </c>
      <c r="G381" s="119" t="s">
        <v>423</v>
      </c>
    </row>
    <row r="382" spans="6:7" x14ac:dyDescent="0.3">
      <c r="F382" s="79" t="str">
        <f t="shared" si="23"/>
        <v>floor area m2144</v>
      </c>
      <c r="G382" s="119" t="s">
        <v>384</v>
      </c>
    </row>
    <row r="383" spans="6:7" x14ac:dyDescent="0.3">
      <c r="F383" s="79" t="str">
        <f t="shared" si="23"/>
        <v>floor area m2137</v>
      </c>
      <c r="G383" s="119" t="s">
        <v>85</v>
      </c>
    </row>
    <row r="384" spans="6:7" x14ac:dyDescent="0.3">
      <c r="F384" s="79" t="str">
        <f t="shared" si="23"/>
        <v>floor area m2132</v>
      </c>
      <c r="G384" s="119" t="s">
        <v>55</v>
      </c>
    </row>
    <row r="385" spans="6:7" x14ac:dyDescent="0.3">
      <c r="F385" s="79" t="str">
        <f t="shared" si="23"/>
        <v>floor area m2236</v>
      </c>
      <c r="G385" s="119" t="s">
        <v>262</v>
      </c>
    </row>
    <row r="386" spans="6:7" x14ac:dyDescent="0.3">
      <c r="F386" s="79" t="str">
        <f t="shared" si="23"/>
        <v>floor area m2194</v>
      </c>
      <c r="G386" s="119" t="s">
        <v>159</v>
      </c>
    </row>
    <row r="387" spans="6:7" x14ac:dyDescent="0.3">
      <c r="F387" s="79" t="str">
        <f t="shared" si="23"/>
        <v>floor area m2207</v>
      </c>
      <c r="G387" s="119" t="s">
        <v>233</v>
      </c>
    </row>
    <row r="388" spans="6:7" x14ac:dyDescent="0.3">
      <c r="F388" s="79" t="str">
        <f t="shared" si="23"/>
        <v>floor area m2161</v>
      </c>
      <c r="G388" s="119" t="s">
        <v>448</v>
      </c>
    </row>
    <row r="389" spans="6:7" x14ac:dyDescent="0.3">
      <c r="F389" s="79" t="str">
        <f t="shared" si="23"/>
        <v>floor area m2159</v>
      </c>
      <c r="G389" s="119" t="s">
        <v>454</v>
      </c>
    </row>
    <row r="390" spans="6:7" x14ac:dyDescent="0.3">
      <c r="F390" s="79" t="str">
        <f t="shared" ref="F390:F421" si="24">"floor area m2"&amp;D131</f>
        <v>floor area m2134</v>
      </c>
      <c r="G390" s="119" t="s">
        <v>337</v>
      </c>
    </row>
    <row r="391" spans="6:7" x14ac:dyDescent="0.3">
      <c r="F391" s="79" t="str">
        <f t="shared" si="24"/>
        <v>floor area m2149</v>
      </c>
      <c r="G391" s="119" t="s">
        <v>89</v>
      </c>
    </row>
    <row r="392" spans="6:7" x14ac:dyDescent="0.3">
      <c r="F392" s="79" t="str">
        <f t="shared" si="24"/>
        <v>floor area m2197</v>
      </c>
      <c r="G392" s="119" t="s">
        <v>206</v>
      </c>
    </row>
    <row r="393" spans="6:7" x14ac:dyDescent="0.3">
      <c r="F393" s="79" t="str">
        <f t="shared" si="24"/>
        <v>floor area m2212</v>
      </c>
      <c r="G393" s="119" t="s">
        <v>282</v>
      </c>
    </row>
    <row r="394" spans="6:7" x14ac:dyDescent="0.3">
      <c r="F394" s="79" t="str">
        <f t="shared" si="24"/>
        <v>floor area m293</v>
      </c>
      <c r="G394" s="119" t="s">
        <v>359</v>
      </c>
    </row>
    <row r="395" spans="6:7" x14ac:dyDescent="0.3">
      <c r="F395" s="79" t="str">
        <f t="shared" si="24"/>
        <v>floor area m2187</v>
      </c>
      <c r="G395" s="119" t="s">
        <v>450</v>
      </c>
    </row>
    <row r="396" spans="6:7" x14ac:dyDescent="0.3">
      <c r="F396" s="79" t="str">
        <f t="shared" si="24"/>
        <v>floor area m294</v>
      </c>
      <c r="G396" s="119" t="s">
        <v>343</v>
      </c>
    </row>
    <row r="397" spans="6:7" x14ac:dyDescent="0.3">
      <c r="F397" s="79" t="str">
        <f t="shared" si="24"/>
        <v>floor area m2143</v>
      </c>
      <c r="G397" s="119" t="s">
        <v>106</v>
      </c>
    </row>
    <row r="398" spans="6:7" x14ac:dyDescent="0.3">
      <c r="F398" s="79" t="str">
        <f t="shared" si="24"/>
        <v>floor area m298</v>
      </c>
      <c r="G398" s="119" t="s">
        <v>347</v>
      </c>
    </row>
    <row r="399" spans="6:7" x14ac:dyDescent="0.3">
      <c r="F399" s="79" t="str">
        <f t="shared" si="24"/>
        <v>floor area m2226</v>
      </c>
      <c r="G399" s="119" t="s">
        <v>110</v>
      </c>
    </row>
    <row r="400" spans="6:7" x14ac:dyDescent="0.3">
      <c r="F400" s="79" t="str">
        <f t="shared" si="24"/>
        <v>floor area m2165</v>
      </c>
      <c r="G400" s="119" t="s">
        <v>266</v>
      </c>
    </row>
    <row r="401" spans="6:7" x14ac:dyDescent="0.3">
      <c r="F401" s="79" t="str">
        <f t="shared" si="24"/>
        <v>floor area m2133</v>
      </c>
      <c r="G401" s="119" t="s">
        <v>349</v>
      </c>
    </row>
    <row r="402" spans="6:7" x14ac:dyDescent="0.3">
      <c r="F402" s="79" t="str">
        <f t="shared" si="24"/>
        <v>floor area m2206</v>
      </c>
      <c r="G402" s="119" t="s">
        <v>492</v>
      </c>
    </row>
    <row r="403" spans="6:7" x14ac:dyDescent="0.3">
      <c r="F403" s="79" t="str">
        <f t="shared" si="24"/>
        <v>floor area m2169</v>
      </c>
      <c r="G403" s="119" t="s">
        <v>114</v>
      </c>
    </row>
    <row r="404" spans="6:7" x14ac:dyDescent="0.3">
      <c r="F404" s="79" t="str">
        <f t="shared" si="24"/>
        <v>floor area m2213</v>
      </c>
      <c r="G404" s="119" t="s">
        <v>61</v>
      </c>
    </row>
    <row r="405" spans="6:7" x14ac:dyDescent="0.3">
      <c r="F405" s="79" t="str">
        <f t="shared" si="24"/>
        <v>floor area m2163</v>
      </c>
      <c r="G405" s="119" t="s">
        <v>446</v>
      </c>
    </row>
    <row r="406" spans="6:7" x14ac:dyDescent="0.3">
      <c r="F406" s="79" t="str">
        <f t="shared" si="24"/>
        <v>floor area m2138</v>
      </c>
      <c r="G406" s="119" t="s">
        <v>229</v>
      </c>
    </row>
    <row r="407" spans="6:7" x14ac:dyDescent="0.3">
      <c r="F407" s="79" t="str">
        <f t="shared" si="24"/>
        <v>floor area m2200</v>
      </c>
      <c r="G407" s="119" t="s">
        <v>28</v>
      </c>
    </row>
    <row r="408" spans="6:7" x14ac:dyDescent="0.3">
      <c r="F408" s="79" t="str">
        <f t="shared" ref="F408:F439" si="25">"floor area m2"&amp;D150</f>
        <v>floor area m2202</v>
      </c>
      <c r="G408" s="119" t="s">
        <v>118</v>
      </c>
    </row>
    <row r="409" spans="6:7" x14ac:dyDescent="0.3">
      <c r="F409" s="79" t="str">
        <f t="shared" si="25"/>
        <v>floor area m2103</v>
      </c>
      <c r="G409" s="119" t="s">
        <v>355</v>
      </c>
    </row>
    <row r="410" spans="6:7" x14ac:dyDescent="0.3">
      <c r="F410" s="79" t="str">
        <f t="shared" si="25"/>
        <v>floor area m2117</v>
      </c>
      <c r="G410" s="119" t="s">
        <v>112</v>
      </c>
    </row>
    <row r="411" spans="6:7" x14ac:dyDescent="0.3">
      <c r="F411" s="79" t="str">
        <f t="shared" si="25"/>
        <v>floor area m2232</v>
      </c>
      <c r="G411" s="119" t="s">
        <v>71</v>
      </c>
    </row>
    <row r="412" spans="6:7" x14ac:dyDescent="0.3">
      <c r="F412" s="79" t="str">
        <f t="shared" si="25"/>
        <v>floor area m2121</v>
      </c>
      <c r="G412" s="119" t="s">
        <v>363</v>
      </c>
    </row>
    <row r="413" spans="6:7" x14ac:dyDescent="0.3">
      <c r="F413" s="79" t="str">
        <f t="shared" si="25"/>
        <v>floor area m2148</v>
      </c>
      <c r="G413" s="119" t="s">
        <v>365</v>
      </c>
    </row>
    <row r="414" spans="6:7" x14ac:dyDescent="0.3">
      <c r="F414" s="79" t="str">
        <f t="shared" si="25"/>
        <v>floor area m2173</v>
      </c>
      <c r="G414" s="119" t="s">
        <v>456</v>
      </c>
    </row>
    <row r="415" spans="6:7" x14ac:dyDescent="0.3">
      <c r="F415" s="79" t="str">
        <f t="shared" si="25"/>
        <v>floor area m2184</v>
      </c>
      <c r="G415" s="119" t="s">
        <v>120</v>
      </c>
    </row>
    <row r="416" spans="6:7" x14ac:dyDescent="0.3">
      <c r="F416" s="79" t="str">
        <f t="shared" si="25"/>
        <v>floor area m2181</v>
      </c>
      <c r="G416" s="119" t="s">
        <v>306</v>
      </c>
    </row>
    <row r="417" spans="6:7" x14ac:dyDescent="0.3">
      <c r="F417" s="79" t="str">
        <f t="shared" si="25"/>
        <v>floor area m2191</v>
      </c>
      <c r="G417" s="119" t="s">
        <v>269</v>
      </c>
    </row>
    <row r="418" spans="6:7" x14ac:dyDescent="0.3">
      <c r="F418" s="79" t="str">
        <f t="shared" si="25"/>
        <v>floor area m2204</v>
      </c>
      <c r="G418" s="119" t="s">
        <v>319</v>
      </c>
    </row>
    <row r="419" spans="6:7" x14ac:dyDescent="0.3">
      <c r="F419" s="79" t="str">
        <f t="shared" si="25"/>
        <v>floor area m2238</v>
      </c>
      <c r="G419" s="119" t="s">
        <v>254</v>
      </c>
    </row>
    <row r="420" spans="6:7" x14ac:dyDescent="0.3">
      <c r="F420" s="79" t="str">
        <f t="shared" si="25"/>
        <v>floor area m2229</v>
      </c>
      <c r="G420" s="119" t="s">
        <v>77</v>
      </c>
    </row>
    <row r="421" spans="6:7" x14ac:dyDescent="0.3">
      <c r="F421" s="79" t="str">
        <f t="shared" si="25"/>
        <v>floor area m2125</v>
      </c>
      <c r="G421" s="119" t="s">
        <v>130</v>
      </c>
    </row>
    <row r="422" spans="6:7" x14ac:dyDescent="0.3">
      <c r="F422" s="79" t="str">
        <f t="shared" si="25"/>
        <v>floor area m2120</v>
      </c>
      <c r="G422" s="119" t="s">
        <v>373</v>
      </c>
    </row>
    <row r="423" spans="6:7" x14ac:dyDescent="0.3">
      <c r="F423" s="79" t="str">
        <f t="shared" si="25"/>
        <v>floor area m2214</v>
      </c>
      <c r="G423" s="119" t="s">
        <v>290</v>
      </c>
    </row>
    <row r="424" spans="6:7" x14ac:dyDescent="0.3">
      <c r="F424" s="79" t="str">
        <f t="shared" si="25"/>
        <v>floor area m297</v>
      </c>
      <c r="G424" s="119" t="s">
        <v>376</v>
      </c>
    </row>
    <row r="425" spans="6:7" x14ac:dyDescent="0.3">
      <c r="F425" s="79" t="str">
        <f t="shared" si="25"/>
        <v>floor area m299</v>
      </c>
      <c r="G425" s="119" t="s">
        <v>378</v>
      </c>
    </row>
    <row r="426" spans="6:7" x14ac:dyDescent="0.3">
      <c r="F426" s="79" t="str">
        <f t="shared" si="25"/>
        <v>floor area m2111</v>
      </c>
      <c r="G426" s="119" t="s">
        <v>380</v>
      </c>
    </row>
    <row r="427" spans="6:7" x14ac:dyDescent="0.3">
      <c r="F427" s="79" t="str">
        <f t="shared" si="25"/>
        <v>floor area m2155</v>
      </c>
      <c r="G427" s="119" t="s">
        <v>87</v>
      </c>
    </row>
    <row r="428" spans="6:7" x14ac:dyDescent="0.3">
      <c r="F428" s="79" t="str">
        <f t="shared" si="25"/>
        <v>floor area m2219</v>
      </c>
      <c r="G428" s="119" t="s">
        <v>488</v>
      </c>
    </row>
    <row r="429" spans="6:7" x14ac:dyDescent="0.3">
      <c r="F429" s="79" t="str">
        <f t="shared" si="25"/>
        <v>floor area m2183</v>
      </c>
      <c r="G429" s="119" t="s">
        <v>148</v>
      </c>
    </row>
    <row r="430" spans="6:7" x14ac:dyDescent="0.3">
      <c r="F430" s="79" t="str">
        <f t="shared" si="25"/>
        <v>floor area m2108</v>
      </c>
      <c r="G430" s="119" t="s">
        <v>458</v>
      </c>
    </row>
    <row r="431" spans="6:7" x14ac:dyDescent="0.3">
      <c r="F431" s="79" t="str">
        <f t="shared" si="25"/>
        <v>floor area m2227</v>
      </c>
      <c r="G431" s="119" t="s">
        <v>156</v>
      </c>
    </row>
    <row r="432" spans="6:7" x14ac:dyDescent="0.3">
      <c r="F432" s="79" t="str">
        <f t="shared" si="25"/>
        <v>floor area m2168</v>
      </c>
      <c r="G432" s="119" t="s">
        <v>460</v>
      </c>
    </row>
    <row r="433" spans="6:7" x14ac:dyDescent="0.3">
      <c r="F433" s="79" t="str">
        <f t="shared" si="25"/>
        <v>floor area m2101</v>
      </c>
      <c r="G433" s="119" t="s">
        <v>382</v>
      </c>
    </row>
    <row r="434" spans="6:7" x14ac:dyDescent="0.3">
      <c r="F434" s="79" t="str">
        <f t="shared" si="25"/>
        <v>floor area m2164</v>
      </c>
      <c r="G434" s="119" t="s">
        <v>100</v>
      </c>
    </row>
    <row r="435" spans="6:7" x14ac:dyDescent="0.3">
      <c r="F435" s="79" t="str">
        <f t="shared" si="25"/>
        <v>floor area m2127</v>
      </c>
      <c r="G435" s="119" t="s">
        <v>386</v>
      </c>
    </row>
    <row r="436" spans="6:7" x14ac:dyDescent="0.3">
      <c r="F436" s="79" t="str">
        <f t="shared" si="25"/>
        <v>floor area m2113</v>
      </c>
      <c r="G436" s="119" t="s">
        <v>238</v>
      </c>
    </row>
    <row r="437" spans="6:7" x14ac:dyDescent="0.3">
      <c r="F437" s="79" t="str">
        <f t="shared" si="25"/>
        <v>floor area m2180</v>
      </c>
      <c r="G437" s="119" t="s">
        <v>317</v>
      </c>
    </row>
    <row r="438" spans="6:7" x14ac:dyDescent="0.3">
      <c r="F438" s="79" t="str">
        <f t="shared" si="25"/>
        <v>floor area m295</v>
      </c>
      <c r="G438" s="119" t="s">
        <v>390</v>
      </c>
    </row>
    <row r="439" spans="6:7" x14ac:dyDescent="0.3">
      <c r="F439" s="79" t="str">
        <f t="shared" si="25"/>
        <v>floor area m288</v>
      </c>
      <c r="G439" s="119" t="s">
        <v>416</v>
      </c>
    </row>
    <row r="440" spans="6:7" x14ac:dyDescent="0.3">
      <c r="F440" s="79" t="str">
        <f t="shared" ref="F440:F471" si="26">"floor area m2"&amp;D182</f>
        <v>floor area m2105</v>
      </c>
      <c r="G440" s="119" t="s">
        <v>392</v>
      </c>
    </row>
    <row r="441" spans="6:7" x14ac:dyDescent="0.3">
      <c r="F441" s="79" t="str">
        <f t="shared" si="26"/>
        <v>floor area m2201</v>
      </c>
      <c r="G441" s="119" t="s">
        <v>48</v>
      </c>
    </row>
    <row r="442" spans="6:7" x14ac:dyDescent="0.3">
      <c r="F442" s="79" t="str">
        <f t="shared" si="26"/>
        <v>floor area m2189</v>
      </c>
      <c r="G442" s="119" t="s">
        <v>168</v>
      </c>
    </row>
    <row r="443" spans="6:7" x14ac:dyDescent="0.3">
      <c r="F443" s="79" t="str">
        <f t="shared" si="26"/>
        <v>floor area m2167</v>
      </c>
      <c r="G443" s="119" t="s">
        <v>44</v>
      </c>
    </row>
    <row r="444" spans="6:7" x14ac:dyDescent="0.3">
      <c r="F444" s="79" t="str">
        <f t="shared" si="26"/>
        <v>floor area m2145</v>
      </c>
      <c r="G444" s="119" t="s">
        <v>170</v>
      </c>
    </row>
    <row r="445" spans="6:7" x14ac:dyDescent="0.3">
      <c r="F445" s="79" t="str">
        <f t="shared" si="26"/>
        <v>floor area m2190</v>
      </c>
      <c r="G445" s="119" t="s">
        <v>298</v>
      </c>
    </row>
    <row r="446" spans="6:7" x14ac:dyDescent="0.3">
      <c r="F446" s="79" t="str">
        <f t="shared" si="26"/>
        <v>floor area m291</v>
      </c>
      <c r="G446" s="119" t="s">
        <v>394</v>
      </c>
    </row>
    <row r="447" spans="6:7" x14ac:dyDescent="0.3">
      <c r="F447" s="79" t="str">
        <f t="shared" si="26"/>
        <v>floor area m2158</v>
      </c>
      <c r="G447" s="119" t="s">
        <v>397</v>
      </c>
    </row>
    <row r="448" spans="6:7" x14ac:dyDescent="0.3">
      <c r="F448" s="79" t="str">
        <f t="shared" si="26"/>
        <v>floor area m2176</v>
      </c>
      <c r="G448" s="119" t="s">
        <v>174</v>
      </c>
    </row>
    <row r="449" spans="6:7" x14ac:dyDescent="0.3">
      <c r="F449" s="79" t="str">
        <f t="shared" si="26"/>
        <v>floor area m2141</v>
      </c>
      <c r="G449" s="119" t="s">
        <v>116</v>
      </c>
    </row>
    <row r="450" spans="6:7" x14ac:dyDescent="0.3">
      <c r="F450" s="79" t="str">
        <f t="shared" si="26"/>
        <v>floor area m2179</v>
      </c>
      <c r="G450" s="119" t="s">
        <v>180</v>
      </c>
    </row>
    <row r="451" spans="6:7" x14ac:dyDescent="0.3">
      <c r="F451" s="79" t="str">
        <f t="shared" si="26"/>
        <v>floor area m2106</v>
      </c>
      <c r="G451" s="119" t="s">
        <v>176</v>
      </c>
    </row>
    <row r="452" spans="6:7" x14ac:dyDescent="0.3">
      <c r="F452" s="79" t="str">
        <f t="shared" si="26"/>
        <v>floor area m2153</v>
      </c>
      <c r="G452" s="119" t="s">
        <v>241</v>
      </c>
    </row>
    <row r="453" spans="6:7" x14ac:dyDescent="0.3">
      <c r="F453" s="79" t="str">
        <f t="shared" si="26"/>
        <v>floor area m290</v>
      </c>
      <c r="G453" s="119" t="s">
        <v>399</v>
      </c>
    </row>
    <row r="454" spans="6:7" x14ac:dyDescent="0.3">
      <c r="F454" s="79" t="str">
        <f t="shared" si="26"/>
        <v>floor area m2100</v>
      </c>
      <c r="G454" s="119" t="s">
        <v>128</v>
      </c>
    </row>
    <row r="455" spans="6:7" x14ac:dyDescent="0.3">
      <c r="F455" s="79" t="str">
        <f t="shared" si="26"/>
        <v>floor area m2157</v>
      </c>
      <c r="G455" s="119" t="s">
        <v>466</v>
      </c>
    </row>
    <row r="456" spans="6:7" x14ac:dyDescent="0.3">
      <c r="F456" s="79" t="str">
        <f t="shared" si="26"/>
        <v>floor area m2205</v>
      </c>
      <c r="G456" s="119" t="s">
        <v>178</v>
      </c>
    </row>
    <row r="457" spans="6:7" x14ac:dyDescent="0.3">
      <c r="F457" s="79" t="str">
        <f t="shared" si="26"/>
        <v>floor area m2218</v>
      </c>
      <c r="G457" s="119" t="s">
        <v>315</v>
      </c>
    </row>
    <row r="458" spans="6:7" x14ac:dyDescent="0.3">
      <c r="F458" s="79" t="str">
        <f t="shared" si="26"/>
        <v>floor area m2208</v>
      </c>
      <c r="G458" s="119" t="s">
        <v>102</v>
      </c>
    </row>
    <row r="459" spans="6:7" x14ac:dyDescent="0.3">
      <c r="F459" s="79" t="str">
        <f t="shared" si="26"/>
        <v>floor area m2192</v>
      </c>
      <c r="G459" s="119" t="s">
        <v>486</v>
      </c>
    </row>
    <row r="460" spans="6:7" x14ac:dyDescent="0.3">
      <c r="F460" s="79" t="str">
        <f t="shared" si="26"/>
        <v>floor area m2154</v>
      </c>
      <c r="G460" s="119" t="s">
        <v>104</v>
      </c>
    </row>
    <row r="461" spans="6:7" x14ac:dyDescent="0.3">
      <c r="F461" s="79" t="str">
        <f t="shared" si="26"/>
        <v>floor area m2228</v>
      </c>
      <c r="G461" s="119" t="s">
        <v>401</v>
      </c>
    </row>
    <row r="462" spans="6:7" x14ac:dyDescent="0.3">
      <c r="F462" s="79" t="str">
        <f t="shared" si="26"/>
        <v>floor area m2146</v>
      </c>
      <c r="G462" s="119" t="s">
        <v>403</v>
      </c>
    </row>
    <row r="463" spans="6:7" x14ac:dyDescent="0.3">
      <c r="F463" s="79" t="str">
        <f t="shared" si="26"/>
        <v>floor area m2107</v>
      </c>
      <c r="G463" s="119" t="s">
        <v>405</v>
      </c>
    </row>
    <row r="464" spans="6:7" x14ac:dyDescent="0.3">
      <c r="F464" s="79" t="str">
        <f t="shared" si="26"/>
        <v>floor area m2119</v>
      </c>
      <c r="G464" s="119" t="s">
        <v>357</v>
      </c>
    </row>
    <row r="465" spans="6:7" x14ac:dyDescent="0.3">
      <c r="F465" s="79" t="str">
        <f t="shared" si="26"/>
        <v>floor area m2237</v>
      </c>
      <c r="G465" s="119" t="s">
        <v>482</v>
      </c>
    </row>
    <row r="466" spans="6:7" x14ac:dyDescent="0.3">
      <c r="F466" s="79" t="str">
        <f t="shared" ref="F466:F474" si="27">"floor area m2"&amp;D208</f>
        <v>floor area m2220</v>
      </c>
      <c r="G466" s="119" t="s">
        <v>300</v>
      </c>
    </row>
    <row r="467" spans="6:7" x14ac:dyDescent="0.3">
      <c r="F467" s="79" t="str">
        <f t="shared" si="27"/>
        <v>floor area m2109</v>
      </c>
      <c r="G467" s="119" t="s">
        <v>388</v>
      </c>
    </row>
    <row r="468" spans="6:7" x14ac:dyDescent="0.3">
      <c r="F468" s="79" t="str">
        <f t="shared" si="27"/>
        <v>floor area m2160</v>
      </c>
      <c r="G468" s="119" t="s">
        <v>200</v>
      </c>
    </row>
    <row r="469" spans="6:7" x14ac:dyDescent="0.3">
      <c r="F469" s="79" t="str">
        <f t="shared" si="27"/>
        <v>floor area m2185</v>
      </c>
      <c r="G469" s="119" t="s">
        <v>474</v>
      </c>
    </row>
    <row r="470" spans="6:7" x14ac:dyDescent="0.3">
      <c r="F470" s="79" t="str">
        <f t="shared" si="27"/>
        <v>floor area m2221</v>
      </c>
      <c r="G470" s="119" t="s">
        <v>353</v>
      </c>
    </row>
    <row r="471" spans="6:7" x14ac:dyDescent="0.3">
      <c r="F471" s="79" t="str">
        <f t="shared" si="27"/>
        <v>floor area m2233</v>
      </c>
      <c r="G471" s="119" t="s">
        <v>436</v>
      </c>
    </row>
    <row r="472" spans="6:7" x14ac:dyDescent="0.3">
      <c r="F472" s="79" t="str">
        <f t="shared" si="27"/>
        <v>floor area m2178</v>
      </c>
      <c r="G472" s="119" t="s">
        <v>480</v>
      </c>
    </row>
    <row r="473" spans="6:7" x14ac:dyDescent="0.3">
      <c r="F473" s="79" t="str">
        <f t="shared" si="27"/>
        <v>floor area m2196</v>
      </c>
      <c r="G473" s="119" t="s">
        <v>351</v>
      </c>
    </row>
    <row r="474" spans="6:7" x14ac:dyDescent="0.3">
      <c r="F474" s="79" t="str">
        <f t="shared" si="27"/>
        <v>floor area m2239</v>
      </c>
      <c r="G474" s="119" t="s">
        <v>472</v>
      </c>
    </row>
    <row r="475" spans="6:7" x14ac:dyDescent="0.3">
      <c r="F475" s="79" t="str">
        <f>"floor area m2"&amp;D217</f>
        <v>floor area m2129</v>
      </c>
      <c r="G475" s="119" t="s">
        <v>407</v>
      </c>
    </row>
    <row r="476" spans="6:7" x14ac:dyDescent="0.3">
      <c r="F476" s="79" t="str">
        <f>"floor area m2"&amp;D218</f>
        <v>floor area m2118</v>
      </c>
      <c r="G476" s="119" t="s">
        <v>410</v>
      </c>
    </row>
    <row r="477" spans="6:7" x14ac:dyDescent="0.3">
      <c r="F477" s="79" t="str">
        <f>"floor area m2"&amp;D219</f>
        <v>floor area m2131</v>
      </c>
      <c r="G477" s="119" t="s">
        <v>215</v>
      </c>
    </row>
    <row r="478" spans="6:7" x14ac:dyDescent="0.3">
      <c r="F478" s="79" t="str">
        <f>"floor area m2"&amp;D220</f>
        <v>floor area m2211</v>
      </c>
      <c r="G478" s="119" t="s">
        <v>308</v>
      </c>
    </row>
    <row r="479" spans="6:7" x14ac:dyDescent="0.3">
      <c r="F479" s="79" t="str">
        <f t="shared" ref="F479:F507" si="28">"floor area m2"&amp;D221</f>
        <v>floor area m287</v>
      </c>
      <c r="G479" s="119" t="s">
        <v>412</v>
      </c>
    </row>
    <row r="480" spans="6:7" x14ac:dyDescent="0.3">
      <c r="F480" s="79" t="str">
        <f t="shared" si="28"/>
        <v>floor area m2130</v>
      </c>
      <c r="G480" s="119" t="s">
        <v>414</v>
      </c>
    </row>
    <row r="481" spans="6:7" x14ac:dyDescent="0.3">
      <c r="F481" s="79" t="str">
        <f t="shared" si="28"/>
        <v>floor area m2151</v>
      </c>
      <c r="G481" s="119" t="s">
        <v>208</v>
      </c>
    </row>
    <row r="482" spans="6:7" x14ac:dyDescent="0.3">
      <c r="F482" s="79" t="str">
        <f t="shared" si="28"/>
        <v>floor area m2223</v>
      </c>
      <c r="G482" s="119" t="s">
        <v>24</v>
      </c>
    </row>
    <row r="483" spans="6:7" x14ac:dyDescent="0.3">
      <c r="F483" s="79" t="str">
        <f t="shared" si="28"/>
        <v>floor area m2128</v>
      </c>
      <c r="G483" s="119" t="s">
        <v>468</v>
      </c>
    </row>
    <row r="484" spans="6:7" x14ac:dyDescent="0.3">
      <c r="F484" s="79" t="str">
        <f t="shared" si="28"/>
        <v>floor area m2156</v>
      </c>
      <c r="G484" s="119" t="s">
        <v>161</v>
      </c>
    </row>
    <row r="485" spans="6:7" x14ac:dyDescent="0.3">
      <c r="F485" s="79" t="str">
        <f t="shared" si="28"/>
        <v>floor area m2174</v>
      </c>
      <c r="G485" s="119" t="s">
        <v>434</v>
      </c>
    </row>
    <row r="486" spans="6:7" x14ac:dyDescent="0.3">
      <c r="F486" s="79" t="str">
        <f t="shared" si="28"/>
        <v>floor area m2150</v>
      </c>
      <c r="G486" s="119" t="s">
        <v>490</v>
      </c>
    </row>
    <row r="487" spans="6:7" x14ac:dyDescent="0.3">
      <c r="F487" s="79" t="str">
        <f t="shared" si="28"/>
        <v>floor area m2209</v>
      </c>
      <c r="G487" s="119" t="s">
        <v>427</v>
      </c>
    </row>
    <row r="488" spans="6:7" x14ac:dyDescent="0.3">
      <c r="F488" s="79" t="str">
        <f t="shared" si="28"/>
        <v>floor area m2116</v>
      </c>
      <c r="G488" s="119" t="s">
        <v>452</v>
      </c>
    </row>
    <row r="489" spans="6:7" x14ac:dyDescent="0.3">
      <c r="F489" s="79" t="str">
        <f t="shared" si="28"/>
        <v>floor area m2140</v>
      </c>
      <c r="G489" s="119" t="s">
        <v>172</v>
      </c>
    </row>
    <row r="490" spans="6:7" x14ac:dyDescent="0.3">
      <c r="F490" s="79" t="str">
        <f t="shared" si="28"/>
        <v>floor area m2170</v>
      </c>
      <c r="G490" s="119" t="s">
        <v>476</v>
      </c>
    </row>
    <row r="491" spans="6:7" x14ac:dyDescent="0.3">
      <c r="F491" s="79" t="str">
        <f t="shared" si="28"/>
        <v>floor area m2135</v>
      </c>
      <c r="G491" s="119" t="s">
        <v>225</v>
      </c>
    </row>
    <row r="492" spans="6:7" x14ac:dyDescent="0.3">
      <c r="F492" s="79" t="str">
        <f t="shared" si="28"/>
        <v>floor area m2124</v>
      </c>
      <c r="G492" s="119" t="s">
        <v>46</v>
      </c>
    </row>
    <row r="493" spans="6:7" x14ac:dyDescent="0.3">
      <c r="F493" s="79" t="str">
        <f t="shared" si="28"/>
        <v>floor area m2177</v>
      </c>
      <c r="G493" s="119" t="s">
        <v>470</v>
      </c>
    </row>
    <row r="494" spans="6:7" x14ac:dyDescent="0.3">
      <c r="F494" s="79" t="str">
        <f t="shared" si="28"/>
        <v>floor area m2224</v>
      </c>
      <c r="G494" s="119" t="s">
        <v>227</v>
      </c>
    </row>
    <row r="495" spans="6:7" x14ac:dyDescent="0.3">
      <c r="F495" s="79" t="str">
        <f t="shared" si="28"/>
        <v>floor area m2215</v>
      </c>
      <c r="G495" s="119" t="s">
        <v>231</v>
      </c>
    </row>
    <row r="496" spans="6:7" x14ac:dyDescent="0.3">
      <c r="F496" s="79" t="str">
        <f t="shared" si="28"/>
        <v>floor area m289</v>
      </c>
      <c r="G496" s="119" t="s">
        <v>57</v>
      </c>
    </row>
    <row r="497" spans="6:7" x14ac:dyDescent="0.3">
      <c r="F497" s="79" t="str">
        <f t="shared" si="28"/>
        <v>floor area m2198</v>
      </c>
      <c r="G497" s="119" t="s">
        <v>96</v>
      </c>
    </row>
    <row r="498" spans="6:7" x14ac:dyDescent="0.3">
      <c r="F498" s="79" t="str">
        <f t="shared" si="28"/>
        <v>floor area m2186</v>
      </c>
      <c r="G498" s="119" t="s">
        <v>296</v>
      </c>
    </row>
    <row r="499" spans="6:7" x14ac:dyDescent="0.3">
      <c r="F499" s="79" t="str">
        <f t="shared" si="28"/>
        <v>floor area m2104</v>
      </c>
      <c r="G499" s="119" t="s">
        <v>418</v>
      </c>
    </row>
    <row r="500" spans="6:7" x14ac:dyDescent="0.3">
      <c r="F500" s="79" t="str">
        <f t="shared" si="28"/>
        <v>floor area m2123</v>
      </c>
      <c r="G500" s="119" t="s">
        <v>478</v>
      </c>
    </row>
    <row r="501" spans="6:7" x14ac:dyDescent="0.3">
      <c r="F501" s="79" t="str">
        <f t="shared" si="28"/>
        <v>floor area m2</v>
      </c>
      <c r="G501" s="119"/>
    </row>
    <row r="502" spans="6:7" x14ac:dyDescent="0.3">
      <c r="F502" s="79" t="str">
        <f t="shared" si="28"/>
        <v>floor area m2</v>
      </c>
      <c r="G502" s="119"/>
    </row>
    <row r="503" spans="6:7" x14ac:dyDescent="0.3">
      <c r="F503" s="79" t="str">
        <f t="shared" si="28"/>
        <v>floor area m2</v>
      </c>
      <c r="G503" s="119"/>
    </row>
    <row r="504" spans="6:7" x14ac:dyDescent="0.3">
      <c r="F504" s="79" t="str">
        <f t="shared" si="28"/>
        <v>floor area m2</v>
      </c>
      <c r="G504" s="119"/>
    </row>
    <row r="505" spans="6:7" x14ac:dyDescent="0.3">
      <c r="F505" s="79" t="str">
        <f t="shared" si="28"/>
        <v>floor area m2</v>
      </c>
      <c r="G505" s="119"/>
    </row>
    <row r="506" spans="6:7" x14ac:dyDescent="0.3">
      <c r="F506" s="79" t="str">
        <f t="shared" si="28"/>
        <v>floor area m2</v>
      </c>
      <c r="G506" s="119"/>
    </row>
    <row r="507" spans="6:7" x14ac:dyDescent="0.3">
      <c r="F507" s="79" t="str">
        <f t="shared" si="28"/>
        <v>floor area m2</v>
      </c>
      <c r="G507" s="119"/>
    </row>
    <row r="508" spans="6:7" x14ac:dyDescent="0.3">
      <c r="F508" s="79" t="str">
        <f>"floor area m2"&amp;D250</f>
        <v>floor area m2252</v>
      </c>
      <c r="G508" s="119" t="s">
        <v>509</v>
      </c>
    </row>
    <row r="509" spans="6:7" x14ac:dyDescent="0.3">
      <c r="F509" s="79" t="str">
        <f>"floor area m2"&amp;D251</f>
        <v>floor area m2249</v>
      </c>
      <c r="G509" s="119" t="s">
        <v>496</v>
      </c>
    </row>
    <row r="510" spans="6:7" x14ac:dyDescent="0.3">
      <c r="F510" s="79" t="str">
        <f>"floor area m2"&amp;D252</f>
        <v>floor area m2251</v>
      </c>
      <c r="G510" s="119" t="s">
        <v>506</v>
      </c>
    </row>
    <row r="511" spans="6:7" x14ac:dyDescent="0.3">
      <c r="F511" s="79" t="str">
        <f>"floor area m2"&amp;D253</f>
        <v>floor area m2250</v>
      </c>
      <c r="G511" s="119" t="s">
        <v>511</v>
      </c>
    </row>
    <row r="512" spans="6:7" x14ac:dyDescent="0.3">
      <c r="F512" s="79" t="str">
        <f>"floor area m2"&amp;D254</f>
        <v>floor area m2247</v>
      </c>
      <c r="G512" s="119" t="s">
        <v>498</v>
      </c>
    </row>
    <row r="513" spans="6:17" x14ac:dyDescent="0.3">
      <c r="F513" s="79" t="str">
        <f t="shared" ref="F513:F514" si="29">"floor area m2"&amp;D255</f>
        <v>floor area m2248</v>
      </c>
      <c r="G513" s="119" t="s">
        <v>502</v>
      </c>
    </row>
    <row r="514" spans="6:17" x14ac:dyDescent="0.3">
      <c r="F514" s="79" t="str">
        <f t="shared" si="29"/>
        <v>floor area m2246</v>
      </c>
      <c r="G514" s="119" t="s">
        <v>500</v>
      </c>
    </row>
    <row r="515" spans="6:17" s="119" customFormat="1" x14ac:dyDescent="0.3">
      <c r="F515" s="79"/>
      <c r="L515" s="6"/>
      <c r="Q515" s="125"/>
    </row>
    <row r="516" spans="6:17" s="119" customFormat="1" x14ac:dyDescent="0.3">
      <c r="F516" s="79"/>
      <c r="L516" s="6"/>
      <c r="Q516" s="125"/>
    </row>
    <row r="517" spans="6:17" x14ac:dyDescent="0.3">
      <c r="F517" s="79"/>
      <c r="G517" s="119"/>
    </row>
    <row r="518" spans="6:17" x14ac:dyDescent="0.3">
      <c r="F518" s="83" t="s">
        <v>803</v>
      </c>
      <c r="G518" s="141">
        <f>'Floor Area'!C257</f>
        <v>939.11818181818194</v>
      </c>
    </row>
    <row r="519" spans="6:17" x14ac:dyDescent="0.3">
      <c r="F519" s="83" t="s">
        <v>804</v>
      </c>
      <c r="G519" s="141">
        <f>'Floor Area'!C258</f>
        <v>1315.4793333333334</v>
      </c>
    </row>
    <row r="520" spans="6:17" s="119" customFormat="1" x14ac:dyDescent="0.3">
      <c r="F520" s="83" t="s">
        <v>805</v>
      </c>
      <c r="G520" s="141">
        <f>'Floor Area'!C259</f>
        <v>871.71259740259757</v>
      </c>
      <c r="L520" s="6"/>
      <c r="Q520" s="125"/>
    </row>
    <row r="521" spans="6:17" s="119" customFormat="1" x14ac:dyDescent="0.3">
      <c r="F521" s="83" t="s">
        <v>801</v>
      </c>
      <c r="G521" s="141">
        <f>'Floor Area'!C260</f>
        <v>9834.887142857142</v>
      </c>
      <c r="L521" s="6"/>
      <c r="Q521" s="125"/>
    </row>
    <row r="522" spans="6:17" x14ac:dyDescent="0.3">
      <c r="F522" s="83" t="s">
        <v>800</v>
      </c>
      <c r="G522" s="141">
        <f>'Pupil Numbers'!C259</f>
        <v>148.73071770334928</v>
      </c>
    </row>
    <row r="523" spans="6:17" x14ac:dyDescent="0.3">
      <c r="F523" s="83" t="s">
        <v>799</v>
      </c>
      <c r="G523" s="141">
        <f>'Pupil Numbers'!C260</f>
        <v>214.63333333333333</v>
      </c>
    </row>
    <row r="524" spans="6:17" x14ac:dyDescent="0.3">
      <c r="F524" s="83" t="s">
        <v>798</v>
      </c>
      <c r="G524" s="141">
        <f>'Pupil Numbers'!C261</f>
        <v>158.2501291001698</v>
      </c>
    </row>
    <row r="525" spans="6:17" x14ac:dyDescent="0.3">
      <c r="F525" s="83" t="s">
        <v>802</v>
      </c>
      <c r="G525" s="141">
        <f>'Pupil Numbers'!C262</f>
        <v>1076.2857142857142</v>
      </c>
    </row>
    <row r="526" spans="6:17" x14ac:dyDescent="0.3">
      <c r="F526" s="79" t="str">
        <f t="shared" ref="F526:F589" si="30">"Deprivation %"&amp;E3</f>
        <v>Deprivation %10</v>
      </c>
      <c r="G526" s="119" t="s">
        <v>280</v>
      </c>
    </row>
    <row r="527" spans="6:17" x14ac:dyDescent="0.3">
      <c r="F527" s="79" t="str">
        <f t="shared" si="30"/>
        <v>Deprivation %16</v>
      </c>
      <c r="G527" s="119" t="s">
        <v>98</v>
      </c>
    </row>
    <row r="528" spans="6:17" x14ac:dyDescent="0.3">
      <c r="F528" s="79" t="str">
        <f t="shared" si="30"/>
        <v>Deprivation %24</v>
      </c>
      <c r="G528" s="119" t="s">
        <v>52</v>
      </c>
    </row>
    <row r="529" spans="1:17" x14ac:dyDescent="0.3">
      <c r="F529" s="79" t="str">
        <f t="shared" si="30"/>
        <v>Deprivation %15</v>
      </c>
      <c r="G529" s="119" t="s">
        <v>328</v>
      </c>
    </row>
    <row r="530" spans="1:17" x14ac:dyDescent="0.3">
      <c r="F530" s="79" t="str">
        <f t="shared" si="30"/>
        <v>Deprivation %27</v>
      </c>
      <c r="G530" s="119" t="s">
        <v>196</v>
      </c>
    </row>
    <row r="531" spans="1:17" x14ac:dyDescent="0.3">
      <c r="F531" s="79" t="str">
        <f t="shared" si="30"/>
        <v>Deprivation %6</v>
      </c>
      <c r="G531" s="119" t="s">
        <v>260</v>
      </c>
    </row>
    <row r="532" spans="1:17" x14ac:dyDescent="0.3">
      <c r="F532" s="79" t="str">
        <f t="shared" si="30"/>
        <v>Deprivation %30</v>
      </c>
      <c r="G532" s="119" t="s">
        <v>69</v>
      </c>
    </row>
    <row r="533" spans="1:17" x14ac:dyDescent="0.3">
      <c r="F533" s="79" t="str">
        <f t="shared" si="30"/>
        <v>Deprivation %32</v>
      </c>
      <c r="G533" s="119" t="s">
        <v>140</v>
      </c>
    </row>
    <row r="534" spans="1:17" x14ac:dyDescent="0.3">
      <c r="F534" s="79" t="str">
        <f t="shared" si="30"/>
        <v>Deprivation %21</v>
      </c>
      <c r="G534" s="119" t="s">
        <v>81</v>
      </c>
    </row>
    <row r="535" spans="1:17" s="6" customFormat="1" x14ac:dyDescent="0.3">
      <c r="F535" s="79" t="str">
        <f t="shared" si="30"/>
        <v>Deprivation %3</v>
      </c>
      <c r="G535" s="119" t="s">
        <v>73</v>
      </c>
      <c r="Q535" s="166"/>
    </row>
    <row r="536" spans="1:17" s="6" customFormat="1" x14ac:dyDescent="0.3">
      <c r="F536" s="79" t="str">
        <f t="shared" si="30"/>
        <v>Deprivation %39</v>
      </c>
      <c r="G536" s="119" t="s">
        <v>278</v>
      </c>
      <c r="Q536" s="166"/>
    </row>
    <row r="537" spans="1:17" s="6" customFormat="1" x14ac:dyDescent="0.3">
      <c r="F537" s="79" t="str">
        <f t="shared" si="30"/>
        <v>Deprivation %8</v>
      </c>
      <c r="G537" s="119" t="s">
        <v>367</v>
      </c>
      <c r="Q537" s="166"/>
    </row>
    <row r="538" spans="1:17" s="6" customFormat="1" x14ac:dyDescent="0.3">
      <c r="F538" s="79" t="str">
        <f t="shared" si="30"/>
        <v>Deprivation %45</v>
      </c>
      <c r="G538" s="119" t="s">
        <v>134</v>
      </c>
      <c r="Q538" s="166"/>
    </row>
    <row r="539" spans="1:17" s="6" customFormat="1" x14ac:dyDescent="0.3">
      <c r="F539" s="79" t="str">
        <f t="shared" si="30"/>
        <v>Deprivation %38</v>
      </c>
      <c r="G539" s="119" t="s">
        <v>345</v>
      </c>
      <c r="Q539" s="166"/>
    </row>
    <row r="540" spans="1:17" s="6" customFormat="1" x14ac:dyDescent="0.3">
      <c r="F540" s="79" t="str">
        <f t="shared" si="30"/>
        <v>Deprivation %17</v>
      </c>
      <c r="G540" s="119" t="s">
        <v>425</v>
      </c>
      <c r="Q540" s="166"/>
    </row>
    <row r="541" spans="1:17" s="6" customFormat="1" x14ac:dyDescent="0.3">
      <c r="F541" s="79" t="str">
        <f t="shared" si="30"/>
        <v>Deprivation %35</v>
      </c>
      <c r="G541" s="119" t="s">
        <v>18</v>
      </c>
      <c r="Q541" s="166"/>
    </row>
    <row r="542" spans="1:17" s="6" customFormat="1" x14ac:dyDescent="0.3">
      <c r="F542" s="79" t="str">
        <f t="shared" si="30"/>
        <v>Deprivation %5</v>
      </c>
      <c r="G542" s="119" t="s">
        <v>94</v>
      </c>
      <c r="Q542" s="166"/>
    </row>
    <row r="543" spans="1:17" x14ac:dyDescent="0.3">
      <c r="A543" s="21"/>
      <c r="B543" s="21"/>
      <c r="F543" s="79" t="str">
        <f t="shared" si="30"/>
        <v>Deprivation %42</v>
      </c>
      <c r="G543" s="119" t="s">
        <v>294</v>
      </c>
      <c r="K543" s="21"/>
      <c r="P543" s="21"/>
    </row>
    <row r="544" spans="1:17" x14ac:dyDescent="0.3">
      <c r="A544" s="21"/>
      <c r="B544" s="21"/>
      <c r="F544" s="79" t="str">
        <f t="shared" si="30"/>
        <v>Deprivation %29</v>
      </c>
      <c r="G544" s="119" t="s">
        <v>286</v>
      </c>
      <c r="K544" s="21"/>
      <c r="P544" s="21"/>
    </row>
    <row r="545" spans="1:16" x14ac:dyDescent="0.3">
      <c r="A545" s="21"/>
      <c r="B545" s="21"/>
      <c r="F545" s="79" t="str">
        <f t="shared" si="30"/>
        <v>Deprivation %18</v>
      </c>
      <c r="G545" s="119" t="s">
        <v>251</v>
      </c>
      <c r="K545" s="21"/>
      <c r="P545" s="21"/>
    </row>
    <row r="546" spans="1:16" x14ac:dyDescent="0.3">
      <c r="A546" s="21"/>
      <c r="B546" s="21"/>
      <c r="F546" s="79" t="str">
        <f t="shared" si="30"/>
        <v>Deprivation %34</v>
      </c>
      <c r="G546" s="119" t="s">
        <v>63</v>
      </c>
      <c r="K546" s="21"/>
      <c r="P546" s="21"/>
    </row>
    <row r="547" spans="1:16" x14ac:dyDescent="0.3">
      <c r="A547" s="21"/>
      <c r="B547" s="21"/>
      <c r="F547" s="79" t="str">
        <f t="shared" si="30"/>
        <v>Deprivation %7</v>
      </c>
      <c r="G547" s="119" t="s">
        <v>271</v>
      </c>
      <c r="K547" s="21"/>
      <c r="P547" s="21"/>
    </row>
    <row r="548" spans="1:16" x14ac:dyDescent="0.3">
      <c r="A548" s="21"/>
      <c r="B548" s="21"/>
      <c r="F548" s="79" t="str">
        <f t="shared" si="30"/>
        <v>Deprivation %14</v>
      </c>
      <c r="G548" s="119" t="s">
        <v>142</v>
      </c>
      <c r="K548" s="21"/>
      <c r="P548" s="21"/>
    </row>
    <row r="549" spans="1:16" x14ac:dyDescent="0.3">
      <c r="A549" s="21"/>
      <c r="B549" s="21"/>
      <c r="F549" s="79" t="str">
        <f t="shared" si="30"/>
        <v>Deprivation %23</v>
      </c>
      <c r="G549" s="119" t="s">
        <v>146</v>
      </c>
      <c r="K549" s="21"/>
      <c r="P549" s="21"/>
    </row>
    <row r="550" spans="1:16" x14ac:dyDescent="0.3">
      <c r="A550" s="21"/>
      <c r="B550" s="21"/>
      <c r="F550" s="79" t="str">
        <f t="shared" si="30"/>
        <v>Deprivation %28</v>
      </c>
      <c r="G550" s="119" t="s">
        <v>188</v>
      </c>
      <c r="K550" s="21"/>
      <c r="P550" s="21"/>
    </row>
    <row r="551" spans="1:16" x14ac:dyDescent="0.3">
      <c r="A551" s="21"/>
      <c r="B551" s="21"/>
      <c r="F551" s="79" t="str">
        <f t="shared" si="30"/>
        <v>Deprivation %25</v>
      </c>
      <c r="G551" s="119" t="s">
        <v>369</v>
      </c>
      <c r="K551" s="21"/>
      <c r="P551" s="21"/>
    </row>
    <row r="552" spans="1:16" x14ac:dyDescent="0.3">
      <c r="A552" s="21"/>
      <c r="B552" s="21"/>
      <c r="F552" s="79" t="str">
        <f t="shared" si="30"/>
        <v>Deprivation %33</v>
      </c>
      <c r="G552" s="119" t="s">
        <v>302</v>
      </c>
      <c r="K552" s="21"/>
      <c r="P552" s="21"/>
    </row>
    <row r="553" spans="1:16" x14ac:dyDescent="0.3">
      <c r="A553" s="21"/>
      <c r="B553" s="21"/>
      <c r="F553" s="79" t="str">
        <f t="shared" si="30"/>
        <v>Deprivation %37</v>
      </c>
      <c r="G553" s="119" t="s">
        <v>288</v>
      </c>
      <c r="K553" s="21"/>
      <c r="P553" s="21"/>
    </row>
    <row r="554" spans="1:16" x14ac:dyDescent="0.3">
      <c r="A554" s="21"/>
      <c r="B554" s="21"/>
      <c r="F554" s="79" t="str">
        <f t="shared" si="30"/>
        <v>Deprivation %9</v>
      </c>
      <c r="G554" s="119" t="s">
        <v>304</v>
      </c>
      <c r="K554" s="21"/>
      <c r="P554" s="21"/>
    </row>
    <row r="555" spans="1:16" x14ac:dyDescent="0.3">
      <c r="A555" s="21"/>
      <c r="B555" s="21"/>
      <c r="F555" s="79" t="str">
        <f t="shared" si="30"/>
        <v>Deprivation %12</v>
      </c>
      <c r="G555" s="119" t="s">
        <v>124</v>
      </c>
      <c r="K555" s="21"/>
      <c r="P555" s="21"/>
    </row>
    <row r="556" spans="1:16" x14ac:dyDescent="0.3">
      <c r="A556" s="21"/>
      <c r="B556" s="21"/>
      <c r="F556" s="79" t="str">
        <f t="shared" si="30"/>
        <v>Deprivation %4</v>
      </c>
      <c r="G556" s="119" t="s">
        <v>165</v>
      </c>
      <c r="K556" s="21"/>
      <c r="P556" s="21"/>
    </row>
    <row r="557" spans="1:16" x14ac:dyDescent="0.3">
      <c r="A557" s="21"/>
      <c r="B557" s="21"/>
      <c r="F557" s="79" t="str">
        <f t="shared" si="30"/>
        <v>Deprivation %44</v>
      </c>
      <c r="G557" s="119" t="s">
        <v>264</v>
      </c>
      <c r="K557" s="21"/>
      <c r="P557" s="21"/>
    </row>
    <row r="558" spans="1:16" x14ac:dyDescent="0.3">
      <c r="A558" s="21"/>
      <c r="B558" s="21"/>
      <c r="F558" s="79" t="str">
        <f t="shared" si="30"/>
        <v>Deprivation %36</v>
      </c>
      <c r="G558" s="119" t="s">
        <v>213</v>
      </c>
      <c r="K558" s="21"/>
      <c r="P558" s="21"/>
    </row>
    <row r="559" spans="1:16" x14ac:dyDescent="0.3">
      <c r="A559" s="21"/>
      <c r="B559" s="21"/>
      <c r="F559" s="79" t="str">
        <f t="shared" si="30"/>
        <v>Deprivation %2</v>
      </c>
      <c r="G559" s="119" t="s">
        <v>464</v>
      </c>
      <c r="K559" s="21"/>
      <c r="P559" s="21"/>
    </row>
    <row r="560" spans="1:16" x14ac:dyDescent="0.3">
      <c r="A560" s="21"/>
      <c r="B560" s="21"/>
      <c r="F560" s="79" t="str">
        <f t="shared" si="30"/>
        <v>Deprivation %19</v>
      </c>
      <c r="G560" s="119" t="s">
        <v>258</v>
      </c>
      <c r="K560" s="21"/>
      <c r="P560" s="21"/>
    </row>
    <row r="561" spans="1:16" x14ac:dyDescent="0.3">
      <c r="A561" s="21"/>
      <c r="B561" s="21"/>
      <c r="F561" s="79" t="str">
        <f t="shared" si="30"/>
        <v>Deprivation %22</v>
      </c>
      <c r="G561" s="119" t="s">
        <v>152</v>
      </c>
      <c r="K561" s="21"/>
      <c r="P561" s="21"/>
    </row>
    <row r="562" spans="1:16" x14ac:dyDescent="0.3">
      <c r="A562" s="21"/>
      <c r="B562" s="21"/>
      <c r="F562" s="79" t="str">
        <f t="shared" si="30"/>
        <v>Deprivation %31</v>
      </c>
      <c r="G562" s="119" t="s">
        <v>22</v>
      </c>
      <c r="K562" s="21"/>
      <c r="P562" s="21"/>
    </row>
    <row r="563" spans="1:16" x14ac:dyDescent="0.3">
      <c r="A563" s="21"/>
      <c r="B563" s="21"/>
      <c r="F563" s="79" t="str">
        <f t="shared" si="30"/>
        <v>Deprivation %40</v>
      </c>
      <c r="G563" s="119" t="s">
        <v>186</v>
      </c>
      <c r="K563" s="21"/>
      <c r="P563" s="21"/>
    </row>
    <row r="564" spans="1:16" x14ac:dyDescent="0.3">
      <c r="A564" s="21"/>
      <c r="B564" s="21"/>
      <c r="F564" s="79" t="str">
        <f t="shared" si="30"/>
        <v>Deprivation %43</v>
      </c>
      <c r="G564" s="119" t="s">
        <v>204</v>
      </c>
      <c r="K564" s="21"/>
      <c r="P564" s="21"/>
    </row>
    <row r="565" spans="1:16" x14ac:dyDescent="0.3">
      <c r="A565" s="21"/>
      <c r="B565" s="21"/>
      <c r="F565" s="79" t="str">
        <f t="shared" si="30"/>
        <v>Deprivation %41</v>
      </c>
      <c r="G565" s="119" t="s">
        <v>245</v>
      </c>
      <c r="K565" s="21"/>
      <c r="P565" s="21"/>
    </row>
    <row r="566" spans="1:16" x14ac:dyDescent="0.3">
      <c r="A566" s="21"/>
      <c r="B566" s="21"/>
      <c r="F566" s="79" t="str">
        <f t="shared" si="30"/>
        <v>Deprivation %11</v>
      </c>
      <c r="G566" s="119" t="s">
        <v>321</v>
      </c>
      <c r="K566" s="21"/>
      <c r="P566" s="21"/>
    </row>
    <row r="567" spans="1:16" x14ac:dyDescent="0.3">
      <c r="A567" s="21"/>
      <c r="B567" s="21"/>
      <c r="F567" s="79" t="str">
        <f t="shared" si="30"/>
        <v>Deprivation %13</v>
      </c>
      <c r="G567" s="119" t="s">
        <v>219</v>
      </c>
      <c r="K567" s="21"/>
      <c r="P567" s="21"/>
    </row>
    <row r="568" spans="1:16" x14ac:dyDescent="0.3">
      <c r="A568" s="21"/>
      <c r="B568" s="21"/>
      <c r="F568" s="79" t="str">
        <f t="shared" si="30"/>
        <v>Deprivation %26</v>
      </c>
      <c r="G568" s="119" t="s">
        <v>223</v>
      </c>
      <c r="K568" s="21"/>
      <c r="P568" s="21"/>
    </row>
    <row r="569" spans="1:16" x14ac:dyDescent="0.3">
      <c r="A569" s="21"/>
      <c r="B569" s="21"/>
      <c r="F569" s="79" t="str">
        <f t="shared" si="30"/>
        <v>Deprivation %20</v>
      </c>
      <c r="G569" s="119" t="s">
        <v>420</v>
      </c>
      <c r="K569" s="21"/>
      <c r="P569" s="21"/>
    </row>
    <row r="570" spans="1:16" x14ac:dyDescent="0.3">
      <c r="A570" s="21"/>
      <c r="B570" s="21"/>
      <c r="F570" s="79" t="str">
        <f t="shared" si="30"/>
        <v>Deprivation %</v>
      </c>
      <c r="G570" s="119"/>
      <c r="K570" s="21"/>
      <c r="P570" s="21"/>
    </row>
    <row r="571" spans="1:16" x14ac:dyDescent="0.3">
      <c r="A571" s="21"/>
      <c r="B571" s="21"/>
      <c r="F571" s="79" t="str">
        <f t="shared" si="30"/>
        <v>Deprivation %</v>
      </c>
      <c r="G571" s="119"/>
      <c r="K571" s="21"/>
      <c r="P571" s="21"/>
    </row>
    <row r="572" spans="1:16" x14ac:dyDescent="0.3">
      <c r="A572" s="21"/>
      <c r="B572" s="21"/>
      <c r="F572" s="79" t="str">
        <f t="shared" si="30"/>
        <v>Deprivation %</v>
      </c>
      <c r="G572" s="119"/>
      <c r="K572" s="21"/>
      <c r="P572" s="21"/>
    </row>
    <row r="573" spans="1:16" x14ac:dyDescent="0.3">
      <c r="A573" s="21"/>
      <c r="B573" s="21"/>
      <c r="F573" s="79" t="str">
        <f t="shared" si="30"/>
        <v>Deprivation %</v>
      </c>
      <c r="G573" s="119"/>
      <c r="K573" s="21"/>
      <c r="P573" s="21"/>
    </row>
    <row r="574" spans="1:16" x14ac:dyDescent="0.3">
      <c r="A574" s="21"/>
      <c r="B574" s="21"/>
      <c r="F574" s="79" t="str">
        <f t="shared" si="30"/>
        <v>Deprivation %</v>
      </c>
      <c r="G574" s="119"/>
      <c r="K574" s="21"/>
      <c r="P574" s="21"/>
    </row>
    <row r="575" spans="1:16" x14ac:dyDescent="0.3">
      <c r="A575" s="21"/>
      <c r="B575" s="21"/>
      <c r="F575" s="79" t="str">
        <f t="shared" si="30"/>
        <v>Deprivation %</v>
      </c>
      <c r="G575" s="119"/>
      <c r="K575" s="21"/>
      <c r="P575" s="21"/>
    </row>
    <row r="576" spans="1:16" x14ac:dyDescent="0.3">
      <c r="A576" s="21"/>
      <c r="B576" s="21"/>
      <c r="F576" s="79" t="str">
        <f t="shared" si="30"/>
        <v>Deprivation %55</v>
      </c>
      <c r="G576" s="119" t="s">
        <v>284</v>
      </c>
      <c r="K576" s="21"/>
      <c r="P576" s="21"/>
    </row>
    <row r="577" spans="1:16" x14ac:dyDescent="0.3">
      <c r="A577" s="21"/>
      <c r="B577" s="21"/>
      <c r="F577" s="79" t="str">
        <f t="shared" si="30"/>
        <v>Deprivation %59</v>
      </c>
      <c r="G577" s="119" t="s">
        <v>67</v>
      </c>
      <c r="K577" s="21"/>
      <c r="P577" s="21"/>
    </row>
    <row r="578" spans="1:16" x14ac:dyDescent="0.3">
      <c r="A578" s="21"/>
      <c r="B578" s="21"/>
      <c r="F578" s="79" t="str">
        <f t="shared" si="30"/>
        <v>Deprivation %77</v>
      </c>
      <c r="G578" s="119" t="s">
        <v>243</v>
      </c>
      <c r="K578" s="21"/>
      <c r="P578" s="21"/>
    </row>
    <row r="579" spans="1:16" x14ac:dyDescent="0.3">
      <c r="A579" s="21"/>
      <c r="B579" s="21"/>
      <c r="F579" s="79" t="str">
        <f t="shared" si="30"/>
        <v>Deprivation %67</v>
      </c>
      <c r="G579" s="119" t="s">
        <v>79</v>
      </c>
      <c r="K579" s="21"/>
      <c r="P579" s="21"/>
    </row>
    <row r="580" spans="1:16" x14ac:dyDescent="0.3">
      <c r="A580" s="21"/>
      <c r="B580" s="21"/>
      <c r="F580" s="79" t="str">
        <f t="shared" si="30"/>
        <v>Deprivation %80</v>
      </c>
      <c r="G580" s="119" t="s">
        <v>132</v>
      </c>
      <c r="K580" s="21"/>
      <c r="P580" s="21"/>
    </row>
    <row r="581" spans="1:16" x14ac:dyDescent="0.3">
      <c r="A581" s="21"/>
      <c r="B581" s="21"/>
      <c r="F581" s="79" t="str">
        <f t="shared" si="30"/>
        <v>Deprivation %75</v>
      </c>
      <c r="G581" s="119" t="s">
        <v>108</v>
      </c>
      <c r="K581" s="21"/>
      <c r="P581" s="21"/>
    </row>
    <row r="582" spans="1:16" x14ac:dyDescent="0.3">
      <c r="A582" s="21"/>
      <c r="B582" s="21"/>
      <c r="F582" s="79" t="str">
        <f t="shared" si="30"/>
        <v>Deprivation %57</v>
      </c>
      <c r="G582" s="119" t="s">
        <v>83</v>
      </c>
      <c r="K582" s="21"/>
      <c r="P582" s="21"/>
    </row>
    <row r="583" spans="1:16" x14ac:dyDescent="0.3">
      <c r="A583" s="21"/>
      <c r="B583" s="21"/>
      <c r="F583" s="79" t="str">
        <f t="shared" si="30"/>
        <v>Deprivation %53</v>
      </c>
      <c r="G583" s="119" t="s">
        <v>92</v>
      </c>
      <c r="K583" s="21"/>
      <c r="P583" s="21"/>
    </row>
    <row r="584" spans="1:16" x14ac:dyDescent="0.3">
      <c r="A584" s="21"/>
      <c r="B584" s="21"/>
      <c r="F584" s="79" t="str">
        <f t="shared" si="30"/>
        <v>Deprivation %76</v>
      </c>
      <c r="G584" s="119" t="s">
        <v>333</v>
      </c>
      <c r="K584" s="21"/>
      <c r="P584" s="21"/>
    </row>
    <row r="585" spans="1:16" x14ac:dyDescent="0.3">
      <c r="A585" s="21"/>
      <c r="B585" s="21"/>
      <c r="F585" s="79" t="str">
        <f t="shared" si="30"/>
        <v>Deprivation %72</v>
      </c>
      <c r="G585" s="119" t="s">
        <v>198</v>
      </c>
      <c r="K585" s="21"/>
      <c r="P585" s="21"/>
    </row>
    <row r="586" spans="1:16" x14ac:dyDescent="0.3">
      <c r="A586" s="21"/>
      <c r="B586" s="21"/>
      <c r="F586" s="79" t="str">
        <f t="shared" si="30"/>
        <v>Deprivation %61</v>
      </c>
      <c r="G586" s="119" t="s">
        <v>136</v>
      </c>
      <c r="K586" s="21"/>
      <c r="P586" s="21"/>
    </row>
    <row r="587" spans="1:16" x14ac:dyDescent="0.3">
      <c r="A587" s="21"/>
      <c r="B587" s="21"/>
      <c r="F587" s="79" t="str">
        <f t="shared" si="30"/>
        <v>Deprivation %63</v>
      </c>
      <c r="G587" s="119" t="s">
        <v>138</v>
      </c>
      <c r="K587" s="21"/>
      <c r="P587" s="21"/>
    </row>
    <row r="588" spans="1:16" x14ac:dyDescent="0.3">
      <c r="A588" s="21"/>
      <c r="B588" s="21"/>
      <c r="F588" s="79" t="str">
        <f t="shared" si="30"/>
        <v>Deprivation %65</v>
      </c>
      <c r="G588" s="119" t="s">
        <v>150</v>
      </c>
      <c r="K588" s="21"/>
      <c r="P588" s="21"/>
    </row>
    <row r="589" spans="1:16" x14ac:dyDescent="0.3">
      <c r="A589" s="21"/>
      <c r="B589" s="21"/>
      <c r="F589" s="79" t="str">
        <f t="shared" si="30"/>
        <v>Deprivation %56</v>
      </c>
      <c r="G589" s="119" t="s">
        <v>249</v>
      </c>
      <c r="K589" s="21"/>
      <c r="P589" s="21"/>
    </row>
    <row r="590" spans="1:16" x14ac:dyDescent="0.3">
      <c r="A590" s="21"/>
      <c r="B590" s="21"/>
      <c r="F590" s="79" t="str">
        <f t="shared" ref="F590:F653" si="31">"Deprivation %"&amp;E67</f>
        <v>Deprivation %64</v>
      </c>
      <c r="G590" s="119" t="s">
        <v>144</v>
      </c>
      <c r="K590" s="21"/>
      <c r="P590" s="21"/>
    </row>
    <row r="591" spans="1:16" x14ac:dyDescent="0.3">
      <c r="A591" s="21"/>
      <c r="B591" s="21"/>
      <c r="F591" s="79" t="str">
        <f t="shared" si="31"/>
        <v>Deprivation %74</v>
      </c>
      <c r="G591" s="119" t="s">
        <v>16</v>
      </c>
      <c r="K591" s="21"/>
      <c r="P591" s="21"/>
    </row>
    <row r="592" spans="1:16" x14ac:dyDescent="0.3">
      <c r="A592" s="21"/>
      <c r="B592" s="21"/>
      <c r="F592" s="79" t="str">
        <f t="shared" si="31"/>
        <v>Deprivation %70</v>
      </c>
      <c r="G592" s="119" t="s">
        <v>122</v>
      </c>
      <c r="K592" s="21"/>
      <c r="P592" s="21"/>
    </row>
    <row r="593" spans="1:16" x14ac:dyDescent="0.3">
      <c r="A593" s="21"/>
      <c r="B593" s="21"/>
      <c r="F593" s="79" t="str">
        <f t="shared" si="31"/>
        <v>Deprivation %52</v>
      </c>
      <c r="G593" s="119" t="s">
        <v>163</v>
      </c>
      <c r="K593" s="21"/>
      <c r="P593" s="21"/>
    </row>
    <row r="594" spans="1:16" x14ac:dyDescent="0.3">
      <c r="A594" s="21"/>
      <c r="B594" s="21"/>
      <c r="F594" s="79" t="str">
        <f t="shared" si="31"/>
        <v>Deprivation %60</v>
      </c>
      <c r="G594" s="119" t="s">
        <v>371</v>
      </c>
      <c r="K594" s="21"/>
      <c r="P594" s="21"/>
    </row>
    <row r="595" spans="1:16" x14ac:dyDescent="0.3">
      <c r="A595" s="21"/>
      <c r="B595" s="21"/>
      <c r="F595" s="79" t="str">
        <f t="shared" si="31"/>
        <v>Deprivation %51</v>
      </c>
      <c r="G595" s="119" t="s">
        <v>275</v>
      </c>
      <c r="K595" s="21"/>
      <c r="P595" s="21"/>
    </row>
    <row r="596" spans="1:16" x14ac:dyDescent="0.3">
      <c r="A596" s="21"/>
      <c r="B596" s="21"/>
      <c r="F596" s="79" t="str">
        <f t="shared" si="31"/>
        <v>Deprivation %66</v>
      </c>
      <c r="G596" s="119" t="s">
        <v>273</v>
      </c>
      <c r="K596" s="21"/>
      <c r="P596" s="21"/>
    </row>
    <row r="597" spans="1:16" x14ac:dyDescent="0.3">
      <c r="A597" s="21"/>
      <c r="B597" s="21"/>
      <c r="F597" s="79" t="str">
        <f t="shared" si="31"/>
        <v>Deprivation %69</v>
      </c>
      <c r="G597" s="119" t="s">
        <v>184</v>
      </c>
      <c r="K597" s="21"/>
      <c r="P597" s="21"/>
    </row>
    <row r="598" spans="1:16" x14ac:dyDescent="0.3">
      <c r="A598" s="21"/>
      <c r="B598" s="21"/>
      <c r="F598" s="79" t="str">
        <f t="shared" si="31"/>
        <v>Deprivation %78</v>
      </c>
      <c r="G598" s="119" t="s">
        <v>247</v>
      </c>
      <c r="K598" s="21"/>
      <c r="P598" s="21"/>
    </row>
    <row r="599" spans="1:16" x14ac:dyDescent="0.3">
      <c r="A599" s="21"/>
      <c r="B599" s="21"/>
      <c r="F599" s="79" t="str">
        <f t="shared" si="31"/>
        <v>Deprivation %71</v>
      </c>
      <c r="G599" s="119" t="s">
        <v>429</v>
      </c>
      <c r="K599" s="21"/>
      <c r="P599" s="21"/>
    </row>
    <row r="600" spans="1:16" x14ac:dyDescent="0.3">
      <c r="A600" s="21"/>
      <c r="B600" s="21"/>
      <c r="F600" s="79" t="str">
        <f t="shared" si="31"/>
        <v>Deprivation %79</v>
      </c>
      <c r="G600" s="119" t="s">
        <v>202</v>
      </c>
      <c r="K600" s="21"/>
      <c r="P600" s="21"/>
    </row>
    <row r="601" spans="1:16" x14ac:dyDescent="0.3">
      <c r="A601" s="21"/>
      <c r="B601" s="21"/>
      <c r="F601" s="79" t="str">
        <f t="shared" si="31"/>
        <v>Deprivation %62</v>
      </c>
      <c r="G601" s="119" t="s">
        <v>292</v>
      </c>
      <c r="K601" s="21"/>
      <c r="P601" s="21"/>
    </row>
    <row r="602" spans="1:16" x14ac:dyDescent="0.3">
      <c r="A602" s="21"/>
      <c r="B602" s="21"/>
      <c r="F602" s="79" t="str">
        <f t="shared" si="31"/>
        <v>Deprivation %54</v>
      </c>
      <c r="G602" s="119" t="s">
        <v>217</v>
      </c>
      <c r="K602" s="21"/>
      <c r="P602" s="21"/>
    </row>
    <row r="603" spans="1:16" x14ac:dyDescent="0.3">
      <c r="A603" s="21"/>
      <c r="B603" s="21"/>
      <c r="F603" s="79" t="str">
        <f t="shared" si="31"/>
        <v>Deprivation %68</v>
      </c>
      <c r="G603" s="119" t="s">
        <v>221</v>
      </c>
      <c r="K603" s="21"/>
      <c r="P603" s="21"/>
    </row>
    <row r="604" spans="1:16" x14ac:dyDescent="0.3">
      <c r="A604" s="21"/>
      <c r="B604" s="21"/>
      <c r="F604" s="79" t="str">
        <f t="shared" si="31"/>
        <v>Deprivation %58</v>
      </c>
      <c r="G604" s="119" t="s">
        <v>235</v>
      </c>
      <c r="K604" s="21"/>
      <c r="P604" s="21"/>
    </row>
    <row r="605" spans="1:16" x14ac:dyDescent="0.3">
      <c r="A605" s="21"/>
      <c r="B605" s="21"/>
      <c r="F605" s="79" t="str">
        <f t="shared" si="31"/>
        <v>Deprivation %73</v>
      </c>
      <c r="G605" s="119" t="s">
        <v>20</v>
      </c>
      <c r="K605" s="21"/>
      <c r="P605" s="21"/>
    </row>
    <row r="606" spans="1:16" x14ac:dyDescent="0.3">
      <c r="A606" s="21"/>
      <c r="B606" s="21"/>
      <c r="F606" s="79" t="str">
        <f t="shared" si="31"/>
        <v>Deprivation %</v>
      </c>
      <c r="G606" s="119"/>
      <c r="K606" s="21"/>
      <c r="P606" s="21"/>
    </row>
    <row r="607" spans="1:16" x14ac:dyDescent="0.3">
      <c r="A607" s="21"/>
      <c r="B607" s="21"/>
      <c r="F607" s="79" t="str">
        <f t="shared" si="31"/>
        <v>Deprivation %</v>
      </c>
      <c r="G607" s="119"/>
      <c r="K607" s="21"/>
      <c r="P607" s="21"/>
    </row>
    <row r="608" spans="1:16" x14ac:dyDescent="0.3">
      <c r="A608" s="21"/>
      <c r="B608" s="21"/>
      <c r="F608" s="79" t="str">
        <f t="shared" si="31"/>
        <v>Deprivation %</v>
      </c>
      <c r="G608" s="119"/>
      <c r="K608" s="21"/>
      <c r="P608" s="21"/>
    </row>
    <row r="609" spans="1:21" x14ac:dyDescent="0.3">
      <c r="A609" s="21"/>
      <c r="B609" s="21"/>
      <c r="F609" s="79" t="str">
        <f t="shared" si="31"/>
        <v>Deprivation %</v>
      </c>
      <c r="G609" s="119"/>
      <c r="K609" s="21"/>
      <c r="P609" s="21"/>
    </row>
    <row r="610" spans="1:21" x14ac:dyDescent="0.3">
      <c r="A610" s="21"/>
      <c r="B610" s="21"/>
      <c r="F610" s="79" t="str">
        <f t="shared" si="31"/>
        <v>Deprivation %</v>
      </c>
      <c r="G610" s="119"/>
      <c r="K610" s="21"/>
      <c r="P610" s="21"/>
    </row>
    <row r="611" spans="1:21" x14ac:dyDescent="0.3">
      <c r="A611" s="21"/>
      <c r="B611" s="21"/>
      <c r="F611" s="79" t="str">
        <f t="shared" si="31"/>
        <v>Deprivation %189</v>
      </c>
      <c r="G611" s="119" t="s">
        <v>256</v>
      </c>
      <c r="K611" s="21"/>
      <c r="P611" s="21"/>
    </row>
    <row r="612" spans="1:21" ht="13.5" customHeight="1" x14ac:dyDescent="0.3">
      <c r="A612" s="21"/>
      <c r="B612" s="21"/>
      <c r="F612" s="79" t="str">
        <f t="shared" si="31"/>
        <v>Deprivation %90</v>
      </c>
      <c r="G612" s="119" t="s">
        <v>313</v>
      </c>
      <c r="K612" s="21"/>
      <c r="P612" s="21"/>
    </row>
    <row r="613" spans="1:21" x14ac:dyDescent="0.3">
      <c r="A613" s="21"/>
      <c r="B613" s="21"/>
      <c r="F613" s="79" t="str">
        <f t="shared" si="31"/>
        <v>Deprivation %233</v>
      </c>
      <c r="G613" s="119" t="s">
        <v>182</v>
      </c>
      <c r="K613" s="21"/>
      <c r="P613" s="21"/>
    </row>
    <row r="614" spans="1:21" x14ac:dyDescent="0.3">
      <c r="A614" s="21"/>
      <c r="B614" s="21"/>
      <c r="F614" s="79" t="str">
        <f t="shared" si="31"/>
        <v>Deprivation %224</v>
      </c>
      <c r="G614" s="119" t="s">
        <v>210</v>
      </c>
      <c r="K614" s="21"/>
      <c r="P614" s="21"/>
    </row>
    <row r="615" spans="1:21" x14ac:dyDescent="0.3">
      <c r="A615" s="21"/>
      <c r="B615" s="21"/>
      <c r="F615" s="79" t="str">
        <f t="shared" si="31"/>
        <v>Deprivation %158</v>
      </c>
      <c r="G615" s="119" t="s">
        <v>32</v>
      </c>
      <c r="K615" s="21"/>
      <c r="P615" s="21"/>
      <c r="R615" s="21"/>
      <c r="S615" s="21"/>
      <c r="T615" s="21"/>
      <c r="U615" s="21"/>
    </row>
    <row r="616" spans="1:21" s="21" customFormat="1" x14ac:dyDescent="0.3">
      <c r="F616" s="79" t="str">
        <f t="shared" si="31"/>
        <v>Deprivation %107</v>
      </c>
      <c r="G616" s="119" t="s">
        <v>34</v>
      </c>
      <c r="L616" s="6"/>
      <c r="Q616" s="125"/>
    </row>
    <row r="617" spans="1:21" s="21" customFormat="1" x14ac:dyDescent="0.3">
      <c r="F617" s="79" t="str">
        <f t="shared" si="31"/>
        <v>Deprivation %119</v>
      </c>
      <c r="G617" s="119" t="s">
        <v>38</v>
      </c>
      <c r="L617" s="6"/>
      <c r="Q617" s="125"/>
    </row>
    <row r="618" spans="1:21" s="21" customFormat="1" x14ac:dyDescent="0.3">
      <c r="F618" s="79" t="str">
        <f t="shared" si="31"/>
        <v>Deprivation %166</v>
      </c>
      <c r="G618" s="119" t="s">
        <v>40</v>
      </c>
      <c r="L618" s="6"/>
      <c r="Q618" s="125"/>
    </row>
    <row r="619" spans="1:21" s="21" customFormat="1" x14ac:dyDescent="0.3">
      <c r="F619" s="79" t="str">
        <f t="shared" si="31"/>
        <v>Deprivation %117</v>
      </c>
      <c r="G619" s="119" t="s">
        <v>323</v>
      </c>
      <c r="L619" s="6"/>
      <c r="Q619" s="125"/>
    </row>
    <row r="620" spans="1:21" s="21" customFormat="1" x14ac:dyDescent="0.3">
      <c r="F620" s="79" t="str">
        <f t="shared" si="31"/>
        <v>Deprivation %108</v>
      </c>
      <c r="G620" s="119" t="s">
        <v>325</v>
      </c>
      <c r="L620" s="6"/>
      <c r="Q620" s="125"/>
    </row>
    <row r="621" spans="1:21" s="21" customFormat="1" x14ac:dyDescent="0.3">
      <c r="F621" s="79" t="str">
        <f t="shared" si="31"/>
        <v>Deprivation %187</v>
      </c>
      <c r="G621" s="119" t="s">
        <v>484</v>
      </c>
      <c r="L621" s="6"/>
      <c r="Q621" s="125"/>
    </row>
    <row r="622" spans="1:21" s="21" customFormat="1" x14ac:dyDescent="0.3">
      <c r="F622" s="79" t="str">
        <f t="shared" si="31"/>
        <v>Deprivation %153</v>
      </c>
      <c r="G622" s="119" t="s">
        <v>311</v>
      </c>
      <c r="L622" s="6"/>
      <c r="Q622" s="125"/>
    </row>
    <row r="623" spans="1:21" s="21" customFormat="1" x14ac:dyDescent="0.3">
      <c r="F623" s="79" t="str">
        <f t="shared" si="31"/>
        <v>Deprivation %200</v>
      </c>
      <c r="G623" s="119" t="s">
        <v>361</v>
      </c>
      <c r="L623" s="6"/>
      <c r="Q623" s="125"/>
    </row>
    <row r="624" spans="1:21" s="21" customFormat="1" x14ac:dyDescent="0.3">
      <c r="F624" s="79" t="str">
        <f t="shared" si="31"/>
        <v>Deprivation %219</v>
      </c>
      <c r="G624" s="119" t="s">
        <v>42</v>
      </c>
      <c r="L624" s="6"/>
      <c r="Q624" s="125"/>
    </row>
    <row r="625" spans="6:17" s="21" customFormat="1" x14ac:dyDescent="0.3">
      <c r="F625" s="79" t="str">
        <f t="shared" si="31"/>
        <v>Deprivation %122</v>
      </c>
      <c r="G625" s="119" t="s">
        <v>462</v>
      </c>
      <c r="L625" s="6"/>
      <c r="Q625" s="125"/>
    </row>
    <row r="626" spans="6:17" s="21" customFormat="1" x14ac:dyDescent="0.3">
      <c r="F626" s="79" t="str">
        <f t="shared" si="31"/>
        <v>Deprivation %232</v>
      </c>
      <c r="G626" s="119" t="s">
        <v>36</v>
      </c>
      <c r="L626" s="6"/>
      <c r="Q626" s="125"/>
    </row>
    <row r="627" spans="6:17" s="21" customFormat="1" x14ac:dyDescent="0.3">
      <c r="F627" s="79" t="str">
        <f t="shared" si="31"/>
        <v>Deprivation %227</v>
      </c>
      <c r="G627" s="119" t="s">
        <v>26</v>
      </c>
      <c r="L627" s="6"/>
      <c r="Q627" s="125"/>
    </row>
    <row r="628" spans="6:17" s="21" customFormat="1" x14ac:dyDescent="0.3">
      <c r="F628" s="79" t="str">
        <f t="shared" si="31"/>
        <v>Deprivation %173</v>
      </c>
      <c r="G628" s="119" t="s">
        <v>59</v>
      </c>
      <c r="L628" s="6"/>
      <c r="Q628" s="125"/>
    </row>
    <row r="629" spans="6:17" s="21" customFormat="1" x14ac:dyDescent="0.3">
      <c r="F629" s="79" t="str">
        <f t="shared" si="31"/>
        <v>Deprivation %118</v>
      </c>
      <c r="G629" s="119" t="s">
        <v>331</v>
      </c>
      <c r="L629" s="6"/>
      <c r="Q629" s="125"/>
    </row>
    <row r="630" spans="6:17" s="21" customFormat="1" x14ac:dyDescent="0.3">
      <c r="F630" s="79" t="str">
        <f t="shared" si="31"/>
        <v>Deprivation %225</v>
      </c>
      <c r="G630" s="119" t="s">
        <v>50</v>
      </c>
      <c r="L630" s="6"/>
      <c r="Q630" s="125"/>
    </row>
    <row r="631" spans="6:17" s="21" customFormat="1" x14ac:dyDescent="0.3">
      <c r="F631" s="79" t="str">
        <f t="shared" si="31"/>
        <v>Deprivation %240</v>
      </c>
      <c r="G631" s="119" t="s">
        <v>192</v>
      </c>
      <c r="L631" s="6"/>
      <c r="Q631" s="125"/>
    </row>
    <row r="632" spans="6:17" s="21" customFormat="1" x14ac:dyDescent="0.3">
      <c r="F632" s="79" t="str">
        <f t="shared" si="31"/>
        <v>Deprivation %127</v>
      </c>
      <c r="G632" s="119" t="s">
        <v>65</v>
      </c>
      <c r="L632" s="6"/>
      <c r="Q632" s="125"/>
    </row>
    <row r="633" spans="6:17" s="21" customFormat="1" x14ac:dyDescent="0.3">
      <c r="F633" s="79" t="str">
        <f t="shared" si="31"/>
        <v>Deprivation %192</v>
      </c>
      <c r="G633" s="119" t="s">
        <v>75</v>
      </c>
      <c r="L633" s="6"/>
      <c r="Q633" s="125"/>
    </row>
    <row r="634" spans="6:17" s="21" customFormat="1" x14ac:dyDescent="0.3">
      <c r="F634" s="79" t="str">
        <f t="shared" si="31"/>
        <v>Deprivation %221</v>
      </c>
      <c r="G634" s="119" t="s">
        <v>438</v>
      </c>
      <c r="L634" s="6"/>
      <c r="Q634" s="125"/>
    </row>
    <row r="635" spans="6:17" s="21" customFormat="1" x14ac:dyDescent="0.3">
      <c r="F635" s="79" t="str">
        <f t="shared" si="31"/>
        <v>Deprivation %146</v>
      </c>
      <c r="G635" s="119" t="s">
        <v>444</v>
      </c>
      <c r="L635" s="6"/>
      <c r="Q635" s="125"/>
    </row>
    <row r="636" spans="6:17" s="21" customFormat="1" x14ac:dyDescent="0.3">
      <c r="F636" s="79" t="str">
        <f t="shared" si="31"/>
        <v>Deprivation %199</v>
      </c>
      <c r="G636" s="119" t="s">
        <v>335</v>
      </c>
      <c r="L636" s="6"/>
      <c r="Q636" s="125"/>
    </row>
    <row r="637" spans="6:17" s="21" customFormat="1" x14ac:dyDescent="0.3">
      <c r="F637" s="79" t="str">
        <f t="shared" si="31"/>
        <v>Deprivation %184</v>
      </c>
      <c r="G637" s="119" t="s">
        <v>30</v>
      </c>
      <c r="L637" s="6"/>
      <c r="Q637" s="125"/>
    </row>
    <row r="638" spans="6:17" s="21" customFormat="1" x14ac:dyDescent="0.3">
      <c r="F638" s="79" t="str">
        <f t="shared" si="31"/>
        <v>Deprivation %151</v>
      </c>
      <c r="G638" s="119" t="s">
        <v>440</v>
      </c>
      <c r="L638" s="6"/>
      <c r="Q638" s="125"/>
    </row>
    <row r="639" spans="6:17" s="21" customFormat="1" x14ac:dyDescent="0.3">
      <c r="F639" s="79" t="str">
        <f t="shared" si="31"/>
        <v>Deprivation %148</v>
      </c>
      <c r="G639" s="119" t="s">
        <v>494</v>
      </c>
      <c r="L639" s="6"/>
      <c r="Q639" s="125"/>
    </row>
    <row r="640" spans="6:17" s="21" customFormat="1" x14ac:dyDescent="0.3">
      <c r="F640" s="79" t="str">
        <f t="shared" si="31"/>
        <v>Deprivation %135</v>
      </c>
      <c r="G640" s="119" t="s">
        <v>432</v>
      </c>
      <c r="L640" s="6"/>
      <c r="Q640" s="125"/>
    </row>
    <row r="641" spans="6:17" s="21" customFormat="1" x14ac:dyDescent="0.3">
      <c r="F641" s="79" t="str">
        <f t="shared" si="31"/>
        <v>Deprivation %157</v>
      </c>
      <c r="G641" s="119" t="s">
        <v>339</v>
      </c>
      <c r="L641" s="6"/>
      <c r="Q641" s="125"/>
    </row>
    <row r="642" spans="6:17" s="21" customFormat="1" x14ac:dyDescent="0.3">
      <c r="F642" s="79" t="str">
        <f t="shared" si="31"/>
        <v>Deprivation %214</v>
      </c>
      <c r="G642" s="119" t="s">
        <v>442</v>
      </c>
      <c r="L642" s="6"/>
      <c r="Q642" s="125"/>
    </row>
    <row r="643" spans="6:17" s="21" customFormat="1" x14ac:dyDescent="0.3">
      <c r="F643" s="79" t="str">
        <f t="shared" si="31"/>
        <v>Deprivation %218</v>
      </c>
      <c r="G643" s="119" t="s">
        <v>126</v>
      </c>
      <c r="L643" s="6"/>
      <c r="Q643" s="125"/>
    </row>
    <row r="644" spans="6:17" s="21" customFormat="1" x14ac:dyDescent="0.3">
      <c r="F644" s="79" t="str">
        <f t="shared" si="31"/>
        <v>Deprivation %152</v>
      </c>
      <c r="G644" s="119" t="s">
        <v>341</v>
      </c>
      <c r="L644" s="6"/>
      <c r="Q644" s="125"/>
    </row>
    <row r="645" spans="6:17" s="21" customFormat="1" x14ac:dyDescent="0.3">
      <c r="F645" s="79" t="str">
        <f t="shared" si="31"/>
        <v>Deprivation %97</v>
      </c>
      <c r="G645" s="119" t="s">
        <v>423</v>
      </c>
      <c r="L645" s="6"/>
      <c r="Q645" s="125"/>
    </row>
    <row r="646" spans="6:17" s="21" customFormat="1" x14ac:dyDescent="0.3">
      <c r="F646" s="79" t="str">
        <f t="shared" si="31"/>
        <v>Deprivation %165</v>
      </c>
      <c r="G646" s="119" t="s">
        <v>384</v>
      </c>
      <c r="L646" s="6"/>
      <c r="Q646" s="125"/>
    </row>
    <row r="647" spans="6:17" s="21" customFormat="1" x14ac:dyDescent="0.3">
      <c r="F647" s="79" t="str">
        <f t="shared" si="31"/>
        <v>Deprivation %100</v>
      </c>
      <c r="G647" s="119" t="s">
        <v>85</v>
      </c>
      <c r="L647" s="6"/>
      <c r="Q647" s="125"/>
    </row>
    <row r="648" spans="6:17" s="21" customFormat="1" x14ac:dyDescent="0.3">
      <c r="F648" s="79" t="str">
        <f t="shared" si="31"/>
        <v>Deprivation %92</v>
      </c>
      <c r="G648" s="119" t="s">
        <v>55</v>
      </c>
      <c r="L648" s="6"/>
      <c r="Q648" s="125"/>
    </row>
    <row r="649" spans="6:17" s="21" customFormat="1" x14ac:dyDescent="0.3">
      <c r="F649" s="79" t="str">
        <f t="shared" si="31"/>
        <v>Deprivation %230</v>
      </c>
      <c r="G649" s="119" t="s">
        <v>262</v>
      </c>
      <c r="L649" s="6"/>
      <c r="Q649" s="125"/>
    </row>
    <row r="650" spans="6:17" s="21" customFormat="1" x14ac:dyDescent="0.3">
      <c r="F650" s="79" t="str">
        <f t="shared" si="31"/>
        <v>Deprivation %168</v>
      </c>
      <c r="G650" s="119" t="s">
        <v>159</v>
      </c>
      <c r="L650" s="6"/>
      <c r="Q650" s="125"/>
    </row>
    <row r="651" spans="6:17" s="21" customFormat="1" x14ac:dyDescent="0.3">
      <c r="F651" s="79" t="str">
        <f t="shared" si="31"/>
        <v>Deprivation %121</v>
      </c>
      <c r="G651" s="119" t="s">
        <v>233</v>
      </c>
      <c r="L651" s="6"/>
      <c r="Q651" s="125"/>
    </row>
    <row r="652" spans="6:17" s="21" customFormat="1" x14ac:dyDescent="0.3">
      <c r="F652" s="79" t="str">
        <f t="shared" si="31"/>
        <v>Deprivation %115</v>
      </c>
      <c r="G652" s="119" t="s">
        <v>448</v>
      </c>
      <c r="L652" s="6"/>
      <c r="Q652" s="125"/>
    </row>
    <row r="653" spans="6:17" s="21" customFormat="1" x14ac:dyDescent="0.3">
      <c r="F653" s="79" t="str">
        <f t="shared" si="31"/>
        <v>Deprivation %159</v>
      </c>
      <c r="G653" s="119" t="s">
        <v>454</v>
      </c>
      <c r="L653" s="6"/>
      <c r="Q653" s="125"/>
    </row>
    <row r="654" spans="6:17" s="21" customFormat="1" x14ac:dyDescent="0.3">
      <c r="F654" s="79" t="str">
        <f t="shared" ref="F654:F717" si="32">"Deprivation %"&amp;E131</f>
        <v>Deprivation %212</v>
      </c>
      <c r="G654" s="119" t="s">
        <v>337</v>
      </c>
      <c r="L654" s="6"/>
      <c r="Q654" s="125"/>
    </row>
    <row r="655" spans="6:17" s="21" customFormat="1" x14ac:dyDescent="0.3">
      <c r="F655" s="79" t="str">
        <f t="shared" si="32"/>
        <v>Deprivation %98</v>
      </c>
      <c r="G655" s="119" t="s">
        <v>89</v>
      </c>
      <c r="L655" s="6"/>
      <c r="Q655" s="125"/>
    </row>
    <row r="656" spans="6:17" s="21" customFormat="1" x14ac:dyDescent="0.3">
      <c r="F656" s="79" t="str">
        <f t="shared" si="32"/>
        <v>Deprivation %237</v>
      </c>
      <c r="G656" s="119" t="s">
        <v>206</v>
      </c>
      <c r="L656" s="6"/>
      <c r="Q656" s="125"/>
    </row>
    <row r="657" spans="6:17" s="21" customFormat="1" x14ac:dyDescent="0.3">
      <c r="F657" s="79" t="str">
        <f t="shared" si="32"/>
        <v>Deprivation %93</v>
      </c>
      <c r="G657" s="119" t="s">
        <v>282</v>
      </c>
      <c r="L657" s="6"/>
      <c r="Q657" s="125"/>
    </row>
    <row r="658" spans="6:17" s="21" customFormat="1" x14ac:dyDescent="0.3">
      <c r="F658" s="79" t="str">
        <f t="shared" si="32"/>
        <v>Deprivation %213</v>
      </c>
      <c r="G658" s="119" t="s">
        <v>359</v>
      </c>
      <c r="L658" s="6"/>
      <c r="Q658" s="125"/>
    </row>
    <row r="659" spans="6:17" s="21" customFormat="1" x14ac:dyDescent="0.3">
      <c r="F659" s="79" t="str">
        <f t="shared" si="32"/>
        <v>Deprivation %222</v>
      </c>
      <c r="G659" s="119" t="s">
        <v>450</v>
      </c>
      <c r="L659" s="6"/>
      <c r="Q659" s="125"/>
    </row>
    <row r="660" spans="6:17" s="21" customFormat="1" x14ac:dyDescent="0.3">
      <c r="F660" s="79" t="str">
        <f t="shared" si="32"/>
        <v>Deprivation %86</v>
      </c>
      <c r="G660" s="119" t="s">
        <v>343</v>
      </c>
      <c r="L660" s="6"/>
      <c r="Q660" s="125"/>
    </row>
    <row r="661" spans="6:17" s="21" customFormat="1" x14ac:dyDescent="0.3">
      <c r="F661" s="79" t="str">
        <f t="shared" si="32"/>
        <v>Deprivation %186</v>
      </c>
      <c r="G661" s="119" t="s">
        <v>106</v>
      </c>
      <c r="L661" s="6"/>
      <c r="Q661" s="125"/>
    </row>
    <row r="662" spans="6:17" s="21" customFormat="1" x14ac:dyDescent="0.3">
      <c r="F662" s="79" t="str">
        <f t="shared" si="32"/>
        <v>Deprivation %217</v>
      </c>
      <c r="G662" s="119" t="s">
        <v>347</v>
      </c>
      <c r="L662" s="6"/>
      <c r="Q662" s="125"/>
    </row>
    <row r="663" spans="6:17" s="21" customFormat="1" x14ac:dyDescent="0.3">
      <c r="F663" s="79" t="str">
        <f t="shared" si="32"/>
        <v>Deprivation %130</v>
      </c>
      <c r="G663" s="119" t="s">
        <v>110</v>
      </c>
      <c r="L663" s="6"/>
      <c r="Q663" s="125"/>
    </row>
    <row r="664" spans="6:17" s="21" customFormat="1" x14ac:dyDescent="0.3">
      <c r="F664" s="79" t="str">
        <f t="shared" si="32"/>
        <v>Deprivation %198</v>
      </c>
      <c r="G664" s="119" t="s">
        <v>266</v>
      </c>
      <c r="L664" s="6"/>
      <c r="Q664" s="125"/>
    </row>
    <row r="665" spans="6:17" s="21" customFormat="1" x14ac:dyDescent="0.3">
      <c r="F665" s="79" t="str">
        <f t="shared" si="32"/>
        <v>Deprivation %109</v>
      </c>
      <c r="G665" s="119" t="s">
        <v>349</v>
      </c>
      <c r="L665" s="6"/>
      <c r="Q665" s="125"/>
    </row>
    <row r="666" spans="6:17" s="21" customFormat="1" x14ac:dyDescent="0.3">
      <c r="F666" s="79" t="str">
        <f t="shared" si="32"/>
        <v>Deprivation %220</v>
      </c>
      <c r="G666" s="119" t="s">
        <v>492</v>
      </c>
      <c r="L666" s="6"/>
      <c r="Q666" s="125"/>
    </row>
    <row r="667" spans="6:17" s="21" customFormat="1" x14ac:dyDescent="0.3">
      <c r="F667" s="79" t="str">
        <f t="shared" si="32"/>
        <v>Deprivation %101</v>
      </c>
      <c r="G667" s="119" t="s">
        <v>114</v>
      </c>
      <c r="L667" s="6"/>
      <c r="Q667" s="125"/>
    </row>
    <row r="668" spans="6:17" s="21" customFormat="1" x14ac:dyDescent="0.3">
      <c r="F668" s="79" t="str">
        <f t="shared" si="32"/>
        <v>Deprivation %131</v>
      </c>
      <c r="G668" s="119" t="s">
        <v>61</v>
      </c>
      <c r="L668" s="6"/>
      <c r="Q668" s="125"/>
    </row>
    <row r="669" spans="6:17" s="21" customFormat="1" x14ac:dyDescent="0.3">
      <c r="F669" s="79" t="str">
        <f t="shared" si="32"/>
        <v>Deprivation %179</v>
      </c>
      <c r="G669" s="119" t="s">
        <v>446</v>
      </c>
      <c r="L669" s="6"/>
      <c r="Q669" s="125"/>
    </row>
    <row r="670" spans="6:17" s="21" customFormat="1" x14ac:dyDescent="0.3">
      <c r="F670" s="79" t="str">
        <f t="shared" si="32"/>
        <v>Deprivation %201</v>
      </c>
      <c r="G670" s="119" t="s">
        <v>229</v>
      </c>
      <c r="L670" s="6"/>
      <c r="Q670" s="125"/>
    </row>
    <row r="671" spans="6:17" s="21" customFormat="1" x14ac:dyDescent="0.3">
      <c r="F671" s="79" t="str">
        <f t="shared" si="32"/>
        <v>Deprivation %104</v>
      </c>
      <c r="G671" s="119" t="s">
        <v>28</v>
      </c>
      <c r="L671" s="6"/>
      <c r="Q671" s="125"/>
    </row>
    <row r="672" spans="6:17" s="21" customFormat="1" x14ac:dyDescent="0.3">
      <c r="F672" s="79" t="str">
        <f t="shared" si="32"/>
        <v>Deprivation %207</v>
      </c>
      <c r="G672" s="119" t="s">
        <v>154</v>
      </c>
      <c r="L672" s="6"/>
      <c r="Q672" s="125"/>
    </row>
    <row r="673" spans="6:17" s="21" customFormat="1" x14ac:dyDescent="0.3">
      <c r="F673" s="79" t="str">
        <f t="shared" si="32"/>
        <v>Deprivation %231</v>
      </c>
      <c r="G673" s="119" t="s">
        <v>118</v>
      </c>
      <c r="L673" s="6"/>
      <c r="Q673" s="125"/>
    </row>
    <row r="674" spans="6:17" s="21" customFormat="1" x14ac:dyDescent="0.3">
      <c r="F674" s="79" t="str">
        <f t="shared" si="32"/>
        <v>Deprivation %211</v>
      </c>
      <c r="G674" s="119" t="s">
        <v>355</v>
      </c>
      <c r="L674" s="6"/>
      <c r="Q674" s="125"/>
    </row>
    <row r="675" spans="6:17" s="21" customFormat="1" x14ac:dyDescent="0.3">
      <c r="F675" s="79" t="str">
        <f t="shared" si="32"/>
        <v>Deprivation %140</v>
      </c>
      <c r="G675" s="119" t="s">
        <v>112</v>
      </c>
      <c r="L675" s="6"/>
      <c r="Q675" s="125"/>
    </row>
    <row r="676" spans="6:17" s="21" customFormat="1" x14ac:dyDescent="0.3">
      <c r="F676" s="79" t="str">
        <f t="shared" si="32"/>
        <v>Deprivation %180</v>
      </c>
      <c r="G676" s="119" t="s">
        <v>71</v>
      </c>
      <c r="L676" s="6"/>
      <c r="Q676" s="125"/>
    </row>
    <row r="677" spans="6:17" s="21" customFormat="1" x14ac:dyDescent="0.3">
      <c r="F677" s="79" t="str">
        <f t="shared" si="32"/>
        <v>Deprivation %87</v>
      </c>
      <c r="G677" s="119" t="s">
        <v>363</v>
      </c>
      <c r="L677" s="6"/>
      <c r="Q677" s="125"/>
    </row>
    <row r="678" spans="6:17" s="21" customFormat="1" x14ac:dyDescent="0.3">
      <c r="F678" s="79" t="str">
        <f t="shared" si="32"/>
        <v>Deprivation %195</v>
      </c>
      <c r="G678" s="119" t="s">
        <v>365</v>
      </c>
      <c r="L678" s="6"/>
      <c r="Q678" s="125"/>
    </row>
    <row r="679" spans="6:17" s="21" customFormat="1" x14ac:dyDescent="0.3">
      <c r="F679" s="79" t="str">
        <f t="shared" si="32"/>
        <v>Deprivation %150</v>
      </c>
      <c r="G679" s="119" t="s">
        <v>456</v>
      </c>
      <c r="L679" s="6"/>
      <c r="Q679" s="125"/>
    </row>
    <row r="680" spans="6:17" s="21" customFormat="1" x14ac:dyDescent="0.3">
      <c r="F680" s="79" t="str">
        <f t="shared" si="32"/>
        <v>Deprivation %155</v>
      </c>
      <c r="G680" s="119" t="s">
        <v>120</v>
      </c>
      <c r="L680" s="6"/>
      <c r="Q680" s="125"/>
    </row>
    <row r="681" spans="6:17" s="21" customFormat="1" x14ac:dyDescent="0.3">
      <c r="F681" s="79" t="str">
        <f t="shared" si="32"/>
        <v>Deprivation %126</v>
      </c>
      <c r="G681" s="119" t="s">
        <v>306</v>
      </c>
      <c r="L681" s="6"/>
      <c r="Q681" s="125"/>
    </row>
    <row r="682" spans="6:17" s="21" customFormat="1" x14ac:dyDescent="0.3">
      <c r="F682" s="79" t="str">
        <f t="shared" si="32"/>
        <v>Deprivation %172</v>
      </c>
      <c r="G682" s="119" t="s">
        <v>269</v>
      </c>
      <c r="L682" s="6"/>
      <c r="Q682" s="125"/>
    </row>
    <row r="683" spans="6:17" s="21" customFormat="1" x14ac:dyDescent="0.3">
      <c r="F683" s="79" t="str">
        <f t="shared" si="32"/>
        <v>Deprivation %216</v>
      </c>
      <c r="G683" s="119" t="s">
        <v>319</v>
      </c>
      <c r="L683" s="6"/>
      <c r="Q683" s="125"/>
    </row>
    <row r="684" spans="6:17" s="21" customFormat="1" x14ac:dyDescent="0.3">
      <c r="F684" s="79" t="str">
        <f t="shared" si="32"/>
        <v>Deprivation %203</v>
      </c>
      <c r="G684" s="119" t="s">
        <v>254</v>
      </c>
      <c r="L684" s="6"/>
      <c r="Q684" s="125"/>
    </row>
    <row r="685" spans="6:17" s="21" customFormat="1" x14ac:dyDescent="0.3">
      <c r="F685" s="79" t="str">
        <f t="shared" si="32"/>
        <v>Deprivation %226</v>
      </c>
      <c r="G685" s="119" t="s">
        <v>77</v>
      </c>
      <c r="L685" s="6"/>
      <c r="Q685" s="125"/>
    </row>
    <row r="686" spans="6:17" s="21" customFormat="1" x14ac:dyDescent="0.3">
      <c r="F686" s="79" t="str">
        <f t="shared" si="32"/>
        <v>Deprivation %120</v>
      </c>
      <c r="G686" s="119" t="s">
        <v>130</v>
      </c>
      <c r="L686" s="6"/>
      <c r="Q686" s="125"/>
    </row>
    <row r="687" spans="6:17" s="21" customFormat="1" x14ac:dyDescent="0.3">
      <c r="F687" s="79" t="str">
        <f t="shared" si="32"/>
        <v>Deprivation %145</v>
      </c>
      <c r="G687" s="119" t="s">
        <v>373</v>
      </c>
      <c r="L687" s="6"/>
      <c r="Q687" s="125"/>
    </row>
    <row r="688" spans="6:17" s="21" customFormat="1" x14ac:dyDescent="0.3">
      <c r="F688" s="79" t="str">
        <f t="shared" si="32"/>
        <v>Deprivation %125</v>
      </c>
      <c r="G688" s="119" t="s">
        <v>290</v>
      </c>
      <c r="L688" s="6"/>
      <c r="Q688" s="125"/>
    </row>
    <row r="689" spans="6:17" s="21" customFormat="1" x14ac:dyDescent="0.3">
      <c r="F689" s="79" t="str">
        <f t="shared" si="32"/>
        <v>Deprivation %99</v>
      </c>
      <c r="G689" s="119" t="s">
        <v>376</v>
      </c>
      <c r="L689" s="6"/>
      <c r="Q689" s="125"/>
    </row>
    <row r="690" spans="6:17" s="21" customFormat="1" x14ac:dyDescent="0.3">
      <c r="F690" s="79" t="str">
        <f t="shared" si="32"/>
        <v>Deprivation %102</v>
      </c>
      <c r="G690" s="119" t="s">
        <v>378</v>
      </c>
      <c r="L690" s="6"/>
      <c r="Q690" s="125"/>
    </row>
    <row r="691" spans="6:17" s="21" customFormat="1" x14ac:dyDescent="0.3">
      <c r="F691" s="79" t="str">
        <f t="shared" si="32"/>
        <v>Deprivation %149</v>
      </c>
      <c r="G691" s="119" t="s">
        <v>380</v>
      </c>
      <c r="L691" s="6"/>
      <c r="Q691" s="125"/>
    </row>
    <row r="692" spans="6:17" s="21" customFormat="1" x14ac:dyDescent="0.3">
      <c r="F692" s="79" t="str">
        <f t="shared" si="32"/>
        <v>Deprivation %94</v>
      </c>
      <c r="G692" s="119" t="s">
        <v>87</v>
      </c>
      <c r="L692" s="6"/>
      <c r="Q692" s="125"/>
    </row>
    <row r="693" spans="6:17" s="21" customFormat="1" x14ac:dyDescent="0.3">
      <c r="F693" s="79" t="str">
        <f t="shared" si="32"/>
        <v>Deprivation %209</v>
      </c>
      <c r="G693" s="119" t="s">
        <v>488</v>
      </c>
      <c r="L693" s="6"/>
      <c r="Q693" s="125"/>
    </row>
    <row r="694" spans="6:17" s="21" customFormat="1" x14ac:dyDescent="0.3">
      <c r="F694" s="79" t="str">
        <f t="shared" si="32"/>
        <v>Deprivation %88</v>
      </c>
      <c r="G694" s="119" t="s">
        <v>148</v>
      </c>
      <c r="L694" s="6"/>
      <c r="Q694" s="125"/>
    </row>
    <row r="695" spans="6:17" s="21" customFormat="1" x14ac:dyDescent="0.3">
      <c r="F695" s="79" t="str">
        <f t="shared" si="32"/>
        <v>Deprivation %138</v>
      </c>
      <c r="G695" s="119" t="s">
        <v>458</v>
      </c>
      <c r="L695" s="6"/>
      <c r="Q695" s="125"/>
    </row>
    <row r="696" spans="6:17" s="21" customFormat="1" x14ac:dyDescent="0.3">
      <c r="F696" s="79" t="str">
        <f t="shared" si="32"/>
        <v>Deprivation %206</v>
      </c>
      <c r="G696" s="119" t="s">
        <v>156</v>
      </c>
      <c r="L696" s="6"/>
      <c r="Q696" s="125"/>
    </row>
    <row r="697" spans="6:17" s="21" customFormat="1" x14ac:dyDescent="0.3">
      <c r="F697" s="79" t="str">
        <f t="shared" si="32"/>
        <v>Deprivation %143</v>
      </c>
      <c r="G697" s="119" t="s">
        <v>460</v>
      </c>
      <c r="L697" s="6"/>
      <c r="Q697" s="125"/>
    </row>
    <row r="698" spans="6:17" s="21" customFormat="1" x14ac:dyDescent="0.3">
      <c r="F698" s="79" t="str">
        <f t="shared" si="32"/>
        <v>Deprivation %171</v>
      </c>
      <c r="G698" s="119" t="s">
        <v>382</v>
      </c>
      <c r="L698" s="6"/>
      <c r="Q698" s="125"/>
    </row>
    <row r="699" spans="6:17" s="21" customFormat="1" x14ac:dyDescent="0.3">
      <c r="F699" s="79" t="str">
        <f t="shared" si="32"/>
        <v>Deprivation %154</v>
      </c>
      <c r="G699" s="119" t="s">
        <v>100</v>
      </c>
      <c r="L699" s="6"/>
      <c r="Q699" s="125"/>
    </row>
    <row r="700" spans="6:17" s="21" customFormat="1" x14ac:dyDescent="0.3">
      <c r="F700" s="79" t="str">
        <f t="shared" si="32"/>
        <v>Deprivation %136</v>
      </c>
      <c r="G700" s="119" t="s">
        <v>386</v>
      </c>
      <c r="L700" s="6"/>
      <c r="Q700" s="125"/>
    </row>
    <row r="701" spans="6:17" s="21" customFormat="1" x14ac:dyDescent="0.3">
      <c r="F701" s="79" t="str">
        <f t="shared" si="32"/>
        <v>Deprivation %193</v>
      </c>
      <c r="G701" s="119" t="s">
        <v>238</v>
      </c>
      <c r="L701" s="6"/>
      <c r="Q701" s="125"/>
    </row>
    <row r="702" spans="6:17" s="21" customFormat="1" x14ac:dyDescent="0.3">
      <c r="F702" s="79" t="str">
        <f t="shared" si="32"/>
        <v>Deprivation %134</v>
      </c>
      <c r="G702" s="119" t="s">
        <v>317</v>
      </c>
      <c r="L702" s="6"/>
      <c r="Q702" s="125"/>
    </row>
    <row r="703" spans="6:17" s="21" customFormat="1" x14ac:dyDescent="0.3">
      <c r="F703" s="79" t="str">
        <f t="shared" si="32"/>
        <v>Deprivation %164</v>
      </c>
      <c r="G703" s="119" t="s">
        <v>390</v>
      </c>
      <c r="L703" s="6"/>
      <c r="Q703" s="125"/>
    </row>
    <row r="704" spans="6:17" s="21" customFormat="1" x14ac:dyDescent="0.3">
      <c r="F704" s="79" t="str">
        <f t="shared" si="32"/>
        <v>Deprivation %112</v>
      </c>
      <c r="G704" s="119" t="s">
        <v>416</v>
      </c>
      <c r="L704" s="6"/>
      <c r="Q704" s="125"/>
    </row>
    <row r="705" spans="6:17" s="21" customFormat="1" x14ac:dyDescent="0.3">
      <c r="F705" s="79" t="str">
        <f t="shared" si="32"/>
        <v>Deprivation %183</v>
      </c>
      <c r="G705" s="119" t="s">
        <v>392</v>
      </c>
      <c r="L705" s="6"/>
      <c r="Q705" s="125"/>
    </row>
    <row r="706" spans="6:17" s="21" customFormat="1" x14ac:dyDescent="0.3">
      <c r="F706" s="79" t="str">
        <f t="shared" si="32"/>
        <v>Deprivation %238</v>
      </c>
      <c r="G706" s="119" t="s">
        <v>48</v>
      </c>
      <c r="L706" s="6"/>
      <c r="Q706" s="125"/>
    </row>
    <row r="707" spans="6:17" s="21" customFormat="1" x14ac:dyDescent="0.3">
      <c r="F707" s="79" t="str">
        <f t="shared" si="32"/>
        <v>Deprivation %169</v>
      </c>
      <c r="G707" s="119" t="s">
        <v>168</v>
      </c>
      <c r="L707" s="6"/>
      <c r="Q707" s="125"/>
    </row>
    <row r="708" spans="6:17" s="21" customFormat="1" x14ac:dyDescent="0.3">
      <c r="F708" s="79" t="str">
        <f t="shared" si="32"/>
        <v>Deprivation %167</v>
      </c>
      <c r="G708" s="119" t="s">
        <v>44</v>
      </c>
      <c r="L708" s="6"/>
      <c r="Q708" s="125"/>
    </row>
    <row r="709" spans="6:17" s="21" customFormat="1" x14ac:dyDescent="0.3">
      <c r="F709" s="79" t="str">
        <f t="shared" si="32"/>
        <v>Deprivation %215</v>
      </c>
      <c r="G709" s="119" t="s">
        <v>170</v>
      </c>
      <c r="L709" s="6"/>
      <c r="Q709" s="125"/>
    </row>
    <row r="710" spans="6:17" s="21" customFormat="1" x14ac:dyDescent="0.3">
      <c r="F710" s="79" t="str">
        <f t="shared" si="32"/>
        <v>Deprivation %239</v>
      </c>
      <c r="G710" s="119" t="s">
        <v>298</v>
      </c>
      <c r="L710" s="6"/>
      <c r="Q710" s="125"/>
    </row>
    <row r="711" spans="6:17" s="21" customFormat="1" x14ac:dyDescent="0.3">
      <c r="F711" s="79" t="str">
        <f t="shared" si="32"/>
        <v>Deprivation %177</v>
      </c>
      <c r="G711" s="119" t="s">
        <v>394</v>
      </c>
      <c r="L711" s="6"/>
      <c r="Q711" s="125"/>
    </row>
    <row r="712" spans="6:17" s="21" customFormat="1" x14ac:dyDescent="0.3">
      <c r="F712" s="79" t="str">
        <f t="shared" si="32"/>
        <v>Deprivation %91</v>
      </c>
      <c r="G712" s="119" t="s">
        <v>397</v>
      </c>
      <c r="L712" s="6"/>
      <c r="Q712" s="125"/>
    </row>
    <row r="713" spans="6:17" s="21" customFormat="1" x14ac:dyDescent="0.3">
      <c r="F713" s="79" t="str">
        <f t="shared" si="32"/>
        <v>Deprivation %190</v>
      </c>
      <c r="G713" s="119" t="s">
        <v>174</v>
      </c>
      <c r="L713" s="6"/>
      <c r="Q713" s="125"/>
    </row>
    <row r="714" spans="6:17" s="21" customFormat="1" x14ac:dyDescent="0.3">
      <c r="F714" s="79" t="str">
        <f t="shared" si="32"/>
        <v>Deprivation %144</v>
      </c>
      <c r="G714" s="119" t="s">
        <v>116</v>
      </c>
      <c r="L714" s="6"/>
      <c r="Q714" s="125"/>
    </row>
    <row r="715" spans="6:17" s="21" customFormat="1" x14ac:dyDescent="0.3">
      <c r="F715" s="79" t="str">
        <f t="shared" si="32"/>
        <v>Deprivation %129</v>
      </c>
      <c r="G715" s="119" t="s">
        <v>180</v>
      </c>
      <c r="L715" s="6"/>
      <c r="Q715" s="125"/>
    </row>
    <row r="716" spans="6:17" s="21" customFormat="1" x14ac:dyDescent="0.3">
      <c r="F716" s="79" t="str">
        <f t="shared" si="32"/>
        <v>Deprivation %147</v>
      </c>
      <c r="G716" s="119" t="s">
        <v>176</v>
      </c>
      <c r="L716" s="6"/>
      <c r="Q716" s="125"/>
    </row>
    <row r="717" spans="6:17" s="21" customFormat="1" x14ac:dyDescent="0.3">
      <c r="F717" s="79" t="str">
        <f t="shared" si="32"/>
        <v>Deprivation %163</v>
      </c>
      <c r="G717" s="119" t="s">
        <v>241</v>
      </c>
      <c r="L717" s="6"/>
      <c r="Q717" s="125"/>
    </row>
    <row r="718" spans="6:17" s="21" customFormat="1" x14ac:dyDescent="0.3">
      <c r="F718" s="79" t="str">
        <f t="shared" ref="F718:F781" si="33">"Deprivation %"&amp;E195</f>
        <v>Deprivation %116</v>
      </c>
      <c r="G718" s="119" t="s">
        <v>399</v>
      </c>
      <c r="L718" s="6"/>
      <c r="Q718" s="125"/>
    </row>
    <row r="719" spans="6:17" s="21" customFormat="1" x14ac:dyDescent="0.3">
      <c r="F719" s="79" t="str">
        <f t="shared" si="33"/>
        <v>Deprivation %113</v>
      </c>
      <c r="G719" s="119" t="s">
        <v>128</v>
      </c>
      <c r="L719" s="6"/>
      <c r="Q719" s="125"/>
    </row>
    <row r="720" spans="6:17" s="21" customFormat="1" x14ac:dyDescent="0.3">
      <c r="F720" s="79" t="str">
        <f t="shared" si="33"/>
        <v>Deprivation %105</v>
      </c>
      <c r="G720" s="119" t="s">
        <v>466</v>
      </c>
      <c r="L720" s="6"/>
      <c r="Q720" s="125"/>
    </row>
    <row r="721" spans="6:17" s="21" customFormat="1" x14ac:dyDescent="0.3">
      <c r="F721" s="79" t="str">
        <f t="shared" si="33"/>
        <v>Deprivation %205</v>
      </c>
      <c r="G721" s="119" t="s">
        <v>178</v>
      </c>
      <c r="L721" s="6"/>
      <c r="Q721" s="125"/>
    </row>
    <row r="722" spans="6:17" s="21" customFormat="1" x14ac:dyDescent="0.3">
      <c r="F722" s="79" t="str">
        <f t="shared" si="33"/>
        <v>Deprivation %188</v>
      </c>
      <c r="G722" s="119" t="s">
        <v>315</v>
      </c>
      <c r="L722" s="6"/>
      <c r="Q722" s="125"/>
    </row>
    <row r="723" spans="6:17" s="21" customFormat="1" x14ac:dyDescent="0.3">
      <c r="F723" s="79" t="str">
        <f t="shared" si="33"/>
        <v>Deprivation %194</v>
      </c>
      <c r="G723" s="119" t="s">
        <v>102</v>
      </c>
      <c r="L723" s="6"/>
      <c r="Q723" s="125"/>
    </row>
    <row r="724" spans="6:17" s="21" customFormat="1" x14ac:dyDescent="0.3">
      <c r="F724" s="79" t="str">
        <f t="shared" si="33"/>
        <v>Deprivation %110</v>
      </c>
      <c r="G724" s="119" t="s">
        <v>486</v>
      </c>
      <c r="L724" s="6"/>
      <c r="Q724" s="125"/>
    </row>
    <row r="725" spans="6:17" s="21" customFormat="1" x14ac:dyDescent="0.3">
      <c r="F725" s="79" t="str">
        <f t="shared" si="33"/>
        <v>Deprivation %137</v>
      </c>
      <c r="G725" s="119" t="s">
        <v>104</v>
      </c>
      <c r="L725" s="6"/>
      <c r="Q725" s="125"/>
    </row>
    <row r="726" spans="6:17" s="21" customFormat="1" x14ac:dyDescent="0.3">
      <c r="F726" s="79" t="str">
        <f t="shared" si="33"/>
        <v>Deprivation %223</v>
      </c>
      <c r="G726" s="119" t="s">
        <v>401</v>
      </c>
      <c r="L726" s="6"/>
      <c r="Q726" s="125"/>
    </row>
    <row r="727" spans="6:17" s="21" customFormat="1" x14ac:dyDescent="0.3">
      <c r="F727" s="79" t="str">
        <f t="shared" si="33"/>
        <v>Deprivation %176</v>
      </c>
      <c r="G727" s="119" t="s">
        <v>403</v>
      </c>
      <c r="L727" s="6"/>
      <c r="Q727" s="125"/>
    </row>
    <row r="728" spans="6:17" s="21" customFormat="1" x14ac:dyDescent="0.3">
      <c r="F728" s="79" t="str">
        <f t="shared" si="33"/>
        <v>Deprivation %103</v>
      </c>
      <c r="G728" s="119" t="s">
        <v>405</v>
      </c>
      <c r="L728" s="6"/>
      <c r="Q728" s="125"/>
    </row>
    <row r="729" spans="6:17" s="21" customFormat="1" x14ac:dyDescent="0.3">
      <c r="F729" s="79" t="str">
        <f t="shared" si="33"/>
        <v>Deprivation %235</v>
      </c>
      <c r="G729" s="119" t="s">
        <v>357</v>
      </c>
      <c r="L729" s="6"/>
      <c r="Q729" s="125"/>
    </row>
    <row r="730" spans="6:17" s="21" customFormat="1" x14ac:dyDescent="0.3">
      <c r="F730" s="79" t="str">
        <f t="shared" si="33"/>
        <v>Deprivation %234</v>
      </c>
      <c r="G730" s="119" t="s">
        <v>482</v>
      </c>
      <c r="L730" s="6"/>
      <c r="Q730" s="125"/>
    </row>
    <row r="731" spans="6:17" s="21" customFormat="1" x14ac:dyDescent="0.3">
      <c r="F731" s="79" t="str">
        <f t="shared" ref="F731:F739" si="34">"Deprivation %"&amp;E208</f>
        <v>Deprivation %111</v>
      </c>
      <c r="G731" s="119" t="s">
        <v>300</v>
      </c>
      <c r="L731" s="6"/>
      <c r="Q731" s="125"/>
    </row>
    <row r="732" spans="6:17" s="21" customFormat="1" x14ac:dyDescent="0.3">
      <c r="F732" s="79" t="str">
        <f t="shared" si="34"/>
        <v>Deprivation %170</v>
      </c>
      <c r="G732" s="119" t="s">
        <v>388</v>
      </c>
      <c r="L732" s="6"/>
      <c r="Q732" s="125"/>
    </row>
    <row r="733" spans="6:17" s="21" customFormat="1" x14ac:dyDescent="0.3">
      <c r="F733" s="79" t="str">
        <f t="shared" si="34"/>
        <v>Deprivation %106</v>
      </c>
      <c r="G733" s="119" t="s">
        <v>200</v>
      </c>
      <c r="L733" s="6"/>
      <c r="Q733" s="125"/>
    </row>
    <row r="734" spans="6:17" s="21" customFormat="1" x14ac:dyDescent="0.3">
      <c r="F734" s="79" t="str">
        <f t="shared" si="34"/>
        <v>Deprivation %95</v>
      </c>
      <c r="G734" s="119" t="s">
        <v>474</v>
      </c>
      <c r="L734" s="6"/>
      <c r="Q734" s="125"/>
    </row>
    <row r="735" spans="6:17" s="21" customFormat="1" x14ac:dyDescent="0.3">
      <c r="F735" s="79" t="str">
        <f t="shared" si="34"/>
        <v>Deprivation %208</v>
      </c>
      <c r="G735" s="119" t="s">
        <v>353</v>
      </c>
      <c r="L735" s="6"/>
      <c r="Q735" s="125"/>
    </row>
    <row r="736" spans="6:17" s="21" customFormat="1" x14ac:dyDescent="0.3">
      <c r="F736" s="79" t="str">
        <f t="shared" si="34"/>
        <v>Deprivation %141</v>
      </c>
      <c r="G736" s="119" t="s">
        <v>436</v>
      </c>
      <c r="L736" s="6"/>
      <c r="Q736" s="125"/>
    </row>
    <row r="737" spans="6:17" s="21" customFormat="1" x14ac:dyDescent="0.3">
      <c r="F737" s="79" t="str">
        <f t="shared" si="34"/>
        <v>Deprivation %228</v>
      </c>
      <c r="G737" s="119" t="s">
        <v>480</v>
      </c>
      <c r="L737" s="6"/>
      <c r="Q737" s="125"/>
    </row>
    <row r="738" spans="6:17" s="21" customFormat="1" x14ac:dyDescent="0.3">
      <c r="F738" s="79" t="str">
        <f t="shared" si="34"/>
        <v>Deprivation %139</v>
      </c>
      <c r="G738" s="119" t="s">
        <v>351</v>
      </c>
      <c r="L738" s="6"/>
      <c r="Q738" s="125"/>
    </row>
    <row r="739" spans="6:17" s="21" customFormat="1" x14ac:dyDescent="0.3">
      <c r="F739" s="79" t="str">
        <f t="shared" si="34"/>
        <v>Deprivation %142</v>
      </c>
      <c r="G739" s="119" t="s">
        <v>472</v>
      </c>
      <c r="L739" s="6"/>
      <c r="Q739" s="125"/>
    </row>
    <row r="740" spans="6:17" s="21" customFormat="1" x14ac:dyDescent="0.3">
      <c r="F740" s="79" t="str">
        <f>"Deprivation %"&amp;E217</f>
        <v>Deprivation %161</v>
      </c>
      <c r="G740" s="119" t="s">
        <v>407</v>
      </c>
      <c r="L740" s="6"/>
      <c r="Q740" s="125"/>
    </row>
    <row r="741" spans="6:17" s="21" customFormat="1" x14ac:dyDescent="0.3">
      <c r="F741" s="79" t="str">
        <f>"Deprivation %"&amp;E218</f>
        <v>Deprivation %123</v>
      </c>
      <c r="G741" s="119" t="s">
        <v>410</v>
      </c>
      <c r="L741" s="6"/>
      <c r="Q741" s="125"/>
    </row>
    <row r="742" spans="6:17" s="21" customFormat="1" x14ac:dyDescent="0.3">
      <c r="F742" s="79" t="str">
        <f>"Deprivation %"&amp;E219</f>
        <v>Deprivation %185</v>
      </c>
      <c r="G742" s="119" t="s">
        <v>215</v>
      </c>
      <c r="L742" s="6"/>
      <c r="Q742" s="125"/>
    </row>
    <row r="743" spans="6:17" s="21" customFormat="1" x14ac:dyDescent="0.3">
      <c r="F743" s="79" t="str">
        <f>"Deprivation %"&amp;E220</f>
        <v>Deprivation %175</v>
      </c>
      <c r="G743" s="119" t="s">
        <v>308</v>
      </c>
      <c r="L743" s="6"/>
      <c r="Q743" s="125"/>
    </row>
    <row r="744" spans="6:17" s="21" customFormat="1" x14ac:dyDescent="0.3">
      <c r="F744" s="79" t="str">
        <f t="shared" ref="F744:F772" si="35">"Deprivation %"&amp;E221</f>
        <v>Deprivation %236</v>
      </c>
      <c r="G744" s="119" t="s">
        <v>412</v>
      </c>
      <c r="L744" s="6"/>
      <c r="Q744" s="125"/>
    </row>
    <row r="745" spans="6:17" s="21" customFormat="1" x14ac:dyDescent="0.3">
      <c r="F745" s="79" t="str">
        <f t="shared" si="35"/>
        <v>Deprivation %191</v>
      </c>
      <c r="G745" s="119" t="s">
        <v>414</v>
      </c>
      <c r="L745" s="6"/>
      <c r="Q745" s="125"/>
    </row>
    <row r="746" spans="6:17" s="21" customFormat="1" x14ac:dyDescent="0.3">
      <c r="F746" s="79" t="str">
        <f t="shared" si="35"/>
        <v>Deprivation %196</v>
      </c>
      <c r="G746" s="119" t="s">
        <v>208</v>
      </c>
      <c r="L746" s="6"/>
      <c r="Q746" s="125"/>
    </row>
    <row r="747" spans="6:17" s="21" customFormat="1" x14ac:dyDescent="0.3">
      <c r="F747" s="79" t="str">
        <f t="shared" si="35"/>
        <v>Deprivation %162</v>
      </c>
      <c r="G747" s="119" t="s">
        <v>24</v>
      </c>
      <c r="L747" s="6"/>
      <c r="Q747" s="125"/>
    </row>
    <row r="748" spans="6:17" s="21" customFormat="1" x14ac:dyDescent="0.3">
      <c r="F748" s="79" t="str">
        <f t="shared" si="35"/>
        <v>Deprivation %132</v>
      </c>
      <c r="G748" s="119" t="s">
        <v>468</v>
      </c>
      <c r="L748" s="6"/>
      <c r="Q748" s="125"/>
    </row>
    <row r="749" spans="6:17" s="21" customFormat="1" x14ac:dyDescent="0.3">
      <c r="F749" s="79" t="str">
        <f t="shared" si="35"/>
        <v>Deprivation %182</v>
      </c>
      <c r="G749" s="119" t="s">
        <v>161</v>
      </c>
      <c r="L749" s="6"/>
      <c r="Q749" s="125"/>
    </row>
    <row r="750" spans="6:17" s="21" customFormat="1" x14ac:dyDescent="0.3">
      <c r="F750" s="79" t="str">
        <f t="shared" si="35"/>
        <v>Deprivation %133</v>
      </c>
      <c r="G750" s="119" t="s">
        <v>434</v>
      </c>
      <c r="L750" s="6"/>
      <c r="Q750" s="125"/>
    </row>
    <row r="751" spans="6:17" s="21" customFormat="1" x14ac:dyDescent="0.3">
      <c r="F751" s="79" t="str">
        <f t="shared" si="35"/>
        <v>Deprivation %114</v>
      </c>
      <c r="G751" s="119" t="s">
        <v>490</v>
      </c>
      <c r="L751" s="6"/>
      <c r="Q751" s="125"/>
    </row>
    <row r="752" spans="6:17" s="21" customFormat="1" x14ac:dyDescent="0.3">
      <c r="F752" s="79" t="str">
        <f t="shared" si="35"/>
        <v>Deprivation %160</v>
      </c>
      <c r="G752" s="119" t="s">
        <v>427</v>
      </c>
      <c r="L752" s="6"/>
      <c r="Q752" s="125"/>
    </row>
    <row r="753" spans="6:17" s="21" customFormat="1" x14ac:dyDescent="0.3">
      <c r="F753" s="79" t="str">
        <f t="shared" si="35"/>
        <v>Deprivation %174</v>
      </c>
      <c r="G753" s="119" t="s">
        <v>452</v>
      </c>
      <c r="L753" s="6"/>
      <c r="Q753" s="125"/>
    </row>
    <row r="754" spans="6:17" s="21" customFormat="1" x14ac:dyDescent="0.3">
      <c r="F754" s="79" t="str">
        <f t="shared" si="35"/>
        <v>Deprivation %210</v>
      </c>
      <c r="G754" s="119" t="s">
        <v>172</v>
      </c>
      <c r="L754" s="6"/>
      <c r="Q754" s="125"/>
    </row>
    <row r="755" spans="6:17" s="21" customFormat="1" x14ac:dyDescent="0.3">
      <c r="F755" s="79" t="str">
        <f t="shared" si="35"/>
        <v>Deprivation %178</v>
      </c>
      <c r="G755" s="119" t="s">
        <v>476</v>
      </c>
      <c r="L755" s="6"/>
      <c r="Q755" s="125"/>
    </row>
    <row r="756" spans="6:17" s="21" customFormat="1" x14ac:dyDescent="0.3">
      <c r="F756" s="79" t="str">
        <f t="shared" si="35"/>
        <v>Deprivation %89</v>
      </c>
      <c r="G756" s="119" t="s">
        <v>225</v>
      </c>
      <c r="L756" s="6"/>
      <c r="Q756" s="125"/>
    </row>
    <row r="757" spans="6:17" s="21" customFormat="1" x14ac:dyDescent="0.3">
      <c r="F757" s="79" t="str">
        <f t="shared" si="35"/>
        <v>Deprivation %197</v>
      </c>
      <c r="G757" s="119" t="s">
        <v>46</v>
      </c>
      <c r="L757" s="6"/>
      <c r="Q757" s="125"/>
    </row>
    <row r="758" spans="6:17" s="21" customFormat="1" x14ac:dyDescent="0.3">
      <c r="F758" s="79" t="str">
        <f t="shared" si="35"/>
        <v>Deprivation %128</v>
      </c>
      <c r="G758" s="119" t="s">
        <v>470</v>
      </c>
      <c r="L758" s="6"/>
      <c r="Q758" s="125"/>
    </row>
    <row r="759" spans="6:17" s="21" customFormat="1" x14ac:dyDescent="0.3">
      <c r="F759" s="79" t="str">
        <f t="shared" si="35"/>
        <v>Deprivation %181</v>
      </c>
      <c r="G759" s="119" t="s">
        <v>227</v>
      </c>
      <c r="L759" s="6"/>
      <c r="Q759" s="125"/>
    </row>
    <row r="760" spans="6:17" s="21" customFormat="1" x14ac:dyDescent="0.3">
      <c r="F760" s="79" t="str">
        <f t="shared" si="35"/>
        <v>Deprivation %229</v>
      </c>
      <c r="G760" s="119" t="s">
        <v>231</v>
      </c>
      <c r="L760" s="6"/>
      <c r="Q760" s="125"/>
    </row>
    <row r="761" spans="6:17" s="21" customFormat="1" x14ac:dyDescent="0.3">
      <c r="F761" s="79" t="str">
        <f t="shared" si="35"/>
        <v>Deprivation %124</v>
      </c>
      <c r="G761" s="119" t="s">
        <v>57</v>
      </c>
      <c r="L761" s="6"/>
      <c r="Q761" s="125"/>
    </row>
    <row r="762" spans="6:17" s="21" customFormat="1" x14ac:dyDescent="0.3">
      <c r="F762" s="79" t="str">
        <f t="shared" si="35"/>
        <v>Deprivation %96</v>
      </c>
      <c r="G762" s="119" t="s">
        <v>96</v>
      </c>
      <c r="L762" s="6"/>
      <c r="Q762" s="125"/>
    </row>
    <row r="763" spans="6:17" s="21" customFormat="1" x14ac:dyDescent="0.3">
      <c r="F763" s="79" t="str">
        <f t="shared" si="35"/>
        <v>Deprivation %156</v>
      </c>
      <c r="G763" s="119" t="s">
        <v>296</v>
      </c>
      <c r="L763" s="6"/>
      <c r="Q763" s="125"/>
    </row>
    <row r="764" spans="6:17" s="21" customFormat="1" x14ac:dyDescent="0.3">
      <c r="F764" s="79" t="str">
        <f t="shared" si="35"/>
        <v>Deprivation %204</v>
      </c>
      <c r="G764" s="119" t="s">
        <v>418</v>
      </c>
      <c r="L764" s="6"/>
      <c r="Q764" s="125"/>
    </row>
    <row r="765" spans="6:17" s="21" customFormat="1" x14ac:dyDescent="0.3">
      <c r="F765" s="79" t="str">
        <f t="shared" si="35"/>
        <v>Deprivation %202</v>
      </c>
      <c r="G765" s="119" t="s">
        <v>478</v>
      </c>
      <c r="L765" s="6"/>
      <c r="Q765" s="125"/>
    </row>
    <row r="766" spans="6:17" s="21" customFormat="1" x14ac:dyDescent="0.3">
      <c r="F766" s="79" t="str">
        <f t="shared" si="35"/>
        <v>Deprivation %</v>
      </c>
      <c r="G766" s="119"/>
      <c r="L766" s="6"/>
      <c r="Q766" s="125"/>
    </row>
    <row r="767" spans="6:17" s="21" customFormat="1" x14ac:dyDescent="0.3">
      <c r="F767" s="79" t="str">
        <f t="shared" si="35"/>
        <v>Deprivation %</v>
      </c>
      <c r="G767" s="119"/>
      <c r="L767" s="6"/>
      <c r="Q767" s="125"/>
    </row>
    <row r="768" spans="6:17" s="21" customFormat="1" x14ac:dyDescent="0.3">
      <c r="F768" s="79" t="str">
        <f t="shared" si="35"/>
        <v>Deprivation %</v>
      </c>
      <c r="G768" s="119"/>
      <c r="L768" s="6"/>
      <c r="Q768" s="125"/>
    </row>
    <row r="769" spans="6:17" s="21" customFormat="1" x14ac:dyDescent="0.3">
      <c r="F769" s="79" t="str">
        <f t="shared" si="35"/>
        <v>Deprivation %</v>
      </c>
      <c r="G769" s="119"/>
      <c r="L769" s="6"/>
      <c r="Q769" s="125"/>
    </row>
    <row r="770" spans="6:17" s="21" customFormat="1" x14ac:dyDescent="0.3">
      <c r="F770" s="79" t="str">
        <f t="shared" si="35"/>
        <v>Deprivation %</v>
      </c>
      <c r="G770" s="119"/>
      <c r="L770" s="6"/>
      <c r="Q770" s="125"/>
    </row>
    <row r="771" spans="6:17" s="21" customFormat="1" x14ac:dyDescent="0.3">
      <c r="F771" s="79" t="str">
        <f t="shared" si="35"/>
        <v>Deprivation %</v>
      </c>
      <c r="G771" s="119"/>
      <c r="L771" s="6"/>
      <c r="Q771" s="125"/>
    </row>
    <row r="772" spans="6:17" s="21" customFormat="1" x14ac:dyDescent="0.3">
      <c r="F772" s="79" t="str">
        <f t="shared" si="35"/>
        <v>Deprivation %</v>
      </c>
      <c r="G772" s="119"/>
      <c r="L772" s="6"/>
      <c r="Q772" s="125"/>
    </row>
    <row r="773" spans="6:17" s="21" customFormat="1" x14ac:dyDescent="0.3">
      <c r="F773" s="79" t="str">
        <f>"Deprivation %"&amp;E250</f>
        <v>Deprivation %248</v>
      </c>
      <c r="G773" s="119" t="s">
        <v>509</v>
      </c>
      <c r="L773" s="6"/>
      <c r="Q773" s="125"/>
    </row>
    <row r="774" spans="6:17" s="21" customFormat="1" x14ac:dyDescent="0.3">
      <c r="F774" s="79" t="str">
        <f>"Deprivation %"&amp;E251</f>
        <v>Deprivation %249</v>
      </c>
      <c r="G774" s="119" t="s">
        <v>496</v>
      </c>
      <c r="L774" s="6"/>
      <c r="Q774" s="125"/>
    </row>
    <row r="775" spans="6:17" s="21" customFormat="1" x14ac:dyDescent="0.3">
      <c r="F775" s="79" t="str">
        <f>"Deprivation %"&amp;E252</f>
        <v>Deprivation %247</v>
      </c>
      <c r="G775" s="119" t="s">
        <v>506</v>
      </c>
      <c r="L775" s="6"/>
      <c r="Q775" s="125"/>
    </row>
    <row r="776" spans="6:17" s="21" customFormat="1" x14ac:dyDescent="0.3">
      <c r="F776" s="79" t="str">
        <f>"Deprivation %"&amp;E253</f>
        <v>Deprivation %246</v>
      </c>
      <c r="G776" s="119" t="s">
        <v>511</v>
      </c>
      <c r="L776" s="6"/>
      <c r="Q776" s="125"/>
    </row>
    <row r="777" spans="6:17" s="21" customFormat="1" x14ac:dyDescent="0.3">
      <c r="F777" s="79" t="str">
        <f>"Deprivation %"&amp;E254</f>
        <v>Deprivation %250</v>
      </c>
      <c r="G777" s="119" t="s">
        <v>498</v>
      </c>
      <c r="L777" s="6"/>
      <c r="Q777" s="125"/>
    </row>
    <row r="778" spans="6:17" s="21" customFormat="1" x14ac:dyDescent="0.3">
      <c r="F778" s="79" t="str">
        <f t="shared" ref="F778:F779" si="36">"Deprivation %"&amp;E255</f>
        <v>Deprivation %252</v>
      </c>
      <c r="G778" s="119" t="s">
        <v>502</v>
      </c>
      <c r="L778" s="6"/>
      <c r="Q778" s="125"/>
    </row>
    <row r="779" spans="6:17" s="21" customFormat="1" x14ac:dyDescent="0.3">
      <c r="F779" s="79" t="str">
        <f t="shared" si="36"/>
        <v>Deprivation %251</v>
      </c>
      <c r="G779" s="119" t="s">
        <v>500</v>
      </c>
      <c r="L779" s="6"/>
      <c r="Q779" s="125"/>
    </row>
    <row r="780" spans="6:17" s="21" customFormat="1" x14ac:dyDescent="0.3">
      <c r="F780" s="79" t="str">
        <f t="shared" ref="F780:F782" si="37">"Deprivation %"&amp;E257</f>
        <v>Deprivation %</v>
      </c>
      <c r="G780" s="119"/>
      <c r="L780" s="6"/>
      <c r="Q780" s="125"/>
    </row>
    <row r="781" spans="6:17" s="21" customFormat="1" x14ac:dyDescent="0.3">
      <c r="F781" s="79" t="str">
        <f t="shared" si="37"/>
        <v>Deprivation %</v>
      </c>
      <c r="G781" s="119"/>
      <c r="L781" s="6"/>
      <c r="Q781" s="125"/>
    </row>
    <row r="782" spans="6:17" s="21" customFormat="1" x14ac:dyDescent="0.3">
      <c r="F782" s="79" t="str">
        <f t="shared" si="37"/>
        <v>Deprivation %</v>
      </c>
      <c r="G782" s="119"/>
      <c r="L782" s="6"/>
      <c r="Q782" s="125"/>
    </row>
    <row r="783" spans="6:17" s="21" customFormat="1" x14ac:dyDescent="0.3">
      <c r="F783" s="79" t="s">
        <v>809</v>
      </c>
      <c r="G783" s="140">
        <f>Deprivation!D258</f>
        <v>30.300958516272416</v>
      </c>
      <c r="L783" s="6"/>
      <c r="Q783" s="125"/>
    </row>
    <row r="784" spans="6:17" s="21" customFormat="1" x14ac:dyDescent="0.3">
      <c r="F784" s="79" t="s">
        <v>810</v>
      </c>
      <c r="G784" s="140">
        <f>Deprivation!D259</f>
        <v>37.528072146043407</v>
      </c>
      <c r="L784" s="6"/>
      <c r="Q784" s="125"/>
    </row>
    <row r="785" spans="6:17" s="21" customFormat="1" x14ac:dyDescent="0.3">
      <c r="F785" s="79" t="s">
        <v>811</v>
      </c>
      <c r="G785" s="140">
        <f>Deprivation!D260</f>
        <v>21.778055386929744</v>
      </c>
      <c r="L785" s="6"/>
      <c r="Q785" s="125"/>
    </row>
    <row r="786" spans="6:17" s="21" customFormat="1" x14ac:dyDescent="0.3">
      <c r="F786" s="80" t="s">
        <v>812</v>
      </c>
      <c r="G786" s="140">
        <f>Deprivation!D261</f>
        <v>22.940148607481571</v>
      </c>
      <c r="L786" s="6"/>
      <c r="Q786" s="125"/>
    </row>
    <row r="787" spans="6:17" s="21" customFormat="1" x14ac:dyDescent="0.3">
      <c r="G787"/>
      <c r="L787" s="6"/>
      <c r="Q787" s="125"/>
    </row>
    <row r="788" spans="6:17" s="21" customFormat="1" x14ac:dyDescent="0.3">
      <c r="G788"/>
      <c r="L788" s="6"/>
      <c r="Q788" s="125"/>
    </row>
    <row r="789" spans="6:17" s="21" customFormat="1" x14ac:dyDescent="0.3">
      <c r="F789"/>
      <c r="G789"/>
      <c r="L789" s="6"/>
      <c r="Q789" s="125"/>
    </row>
    <row r="790" spans="6:17" s="21" customFormat="1" x14ac:dyDescent="0.3">
      <c r="F790"/>
      <c r="G790"/>
      <c r="L790" s="6"/>
      <c r="Q790" s="125"/>
    </row>
    <row r="791" spans="6:17" s="21" customFormat="1" x14ac:dyDescent="0.3">
      <c r="F791"/>
      <c r="G791"/>
      <c r="L791" s="6"/>
      <c r="Q791" s="125"/>
    </row>
    <row r="792" spans="6:17" s="21" customFormat="1" x14ac:dyDescent="0.3">
      <c r="F792"/>
      <c r="G792"/>
      <c r="L792" s="6"/>
      <c r="Q792" s="125"/>
    </row>
    <row r="793" spans="6:17" s="21" customFormat="1" x14ac:dyDescent="0.3">
      <c r="F793"/>
      <c r="G793"/>
      <c r="L793" s="6"/>
      <c r="Q793" s="125"/>
    </row>
    <row r="794" spans="6:17" s="21" customFormat="1" x14ac:dyDescent="0.3">
      <c r="F794"/>
      <c r="G794"/>
      <c r="L794" s="6"/>
      <c r="Q794" s="125"/>
    </row>
    <row r="795" spans="6:17" s="21" customFormat="1" x14ac:dyDescent="0.3">
      <c r="F795"/>
      <c r="G795"/>
      <c r="L795" s="6"/>
      <c r="Q795" s="125"/>
    </row>
    <row r="796" spans="6:17" s="21" customFormat="1" x14ac:dyDescent="0.3">
      <c r="F796"/>
      <c r="G796"/>
      <c r="L796" s="6"/>
      <c r="Q796" s="125"/>
    </row>
    <row r="797" spans="6:17" s="21" customFormat="1" x14ac:dyDescent="0.3">
      <c r="F797"/>
      <c r="G797"/>
      <c r="L797" s="6"/>
      <c r="Q797" s="125"/>
    </row>
    <row r="798" spans="6:17" s="21" customFormat="1" x14ac:dyDescent="0.3">
      <c r="F798"/>
      <c r="G798"/>
      <c r="L798" s="6"/>
      <c r="Q798" s="125"/>
    </row>
    <row r="799" spans="6:17" s="21" customFormat="1" x14ac:dyDescent="0.3">
      <c r="F799"/>
      <c r="G799"/>
      <c r="L799" s="6"/>
      <c r="Q799" s="125"/>
    </row>
    <row r="800" spans="6:17" s="21" customFormat="1" x14ac:dyDescent="0.3">
      <c r="F800"/>
      <c r="G800"/>
      <c r="L800" s="6"/>
      <c r="Q800" s="125"/>
    </row>
    <row r="801" spans="6:17" s="21" customFormat="1" x14ac:dyDescent="0.3">
      <c r="F801"/>
      <c r="G801"/>
      <c r="L801" s="6"/>
      <c r="Q801" s="125"/>
    </row>
    <row r="802" spans="6:17" s="21" customFormat="1" x14ac:dyDescent="0.3">
      <c r="F802"/>
      <c r="G802"/>
      <c r="L802" s="6"/>
      <c r="Q802" s="125"/>
    </row>
    <row r="803" spans="6:17" s="21" customFormat="1" x14ac:dyDescent="0.3">
      <c r="F803"/>
      <c r="G803"/>
      <c r="L803" s="6"/>
      <c r="Q803" s="125"/>
    </row>
    <row r="804" spans="6:17" s="21" customFormat="1" x14ac:dyDescent="0.3">
      <c r="F804"/>
      <c r="G804"/>
      <c r="L804" s="6"/>
      <c r="Q804" s="125"/>
    </row>
    <row r="805" spans="6:17" s="21" customFormat="1" x14ac:dyDescent="0.3">
      <c r="F805"/>
      <c r="G805"/>
      <c r="L805" s="6"/>
      <c r="Q805" s="125"/>
    </row>
    <row r="806" spans="6:17" s="21" customFormat="1" x14ac:dyDescent="0.3">
      <c r="F806"/>
      <c r="G806"/>
      <c r="L806" s="6"/>
      <c r="Q806" s="125"/>
    </row>
    <row r="807" spans="6:17" s="21" customFormat="1" x14ac:dyDescent="0.3">
      <c r="F807"/>
      <c r="G807"/>
      <c r="L807" s="6"/>
      <c r="Q807" s="125"/>
    </row>
    <row r="808" spans="6:17" s="21" customFormat="1" x14ac:dyDescent="0.3">
      <c r="F808"/>
      <c r="G808"/>
      <c r="L808" s="6"/>
      <c r="Q808" s="125"/>
    </row>
    <row r="809" spans="6:17" s="21" customFormat="1" x14ac:dyDescent="0.3">
      <c r="F809"/>
      <c r="G809"/>
      <c r="L809" s="6"/>
      <c r="Q809" s="125"/>
    </row>
    <row r="810" spans="6:17" s="21" customFormat="1" x14ac:dyDescent="0.3">
      <c r="F810"/>
      <c r="G810"/>
      <c r="L810" s="6"/>
      <c r="Q810" s="125"/>
    </row>
    <row r="811" spans="6:17" s="21" customFormat="1" x14ac:dyDescent="0.3">
      <c r="F811"/>
      <c r="G811"/>
      <c r="L811" s="6"/>
      <c r="Q811" s="125"/>
    </row>
    <row r="812" spans="6:17" s="21" customFormat="1" x14ac:dyDescent="0.3">
      <c r="F812"/>
      <c r="G812"/>
      <c r="L812" s="6"/>
      <c r="Q812" s="125"/>
    </row>
    <row r="813" spans="6:17" s="21" customFormat="1" x14ac:dyDescent="0.3">
      <c r="F813"/>
      <c r="G813"/>
      <c r="L813" s="6"/>
      <c r="Q813" s="125"/>
    </row>
    <row r="814" spans="6:17" s="21" customFormat="1" x14ac:dyDescent="0.3">
      <c r="F814"/>
      <c r="G814"/>
      <c r="L814" s="6"/>
      <c r="Q814" s="125"/>
    </row>
    <row r="815" spans="6:17" s="21" customFormat="1" x14ac:dyDescent="0.3">
      <c r="F815"/>
      <c r="G815"/>
      <c r="L815" s="6"/>
      <c r="Q815" s="125"/>
    </row>
    <row r="816" spans="6:17" s="21" customFormat="1" x14ac:dyDescent="0.3">
      <c r="F816"/>
      <c r="G816"/>
      <c r="L816" s="6"/>
      <c r="Q816" s="125"/>
    </row>
    <row r="817" spans="6:17" s="21" customFormat="1" x14ac:dyDescent="0.3">
      <c r="F817"/>
      <c r="G817"/>
      <c r="L817" s="6"/>
      <c r="Q817" s="125"/>
    </row>
    <row r="818" spans="6:17" s="21" customFormat="1" x14ac:dyDescent="0.3">
      <c r="F818"/>
      <c r="G818"/>
      <c r="L818" s="6"/>
      <c r="Q818" s="125"/>
    </row>
    <row r="819" spans="6:17" s="21" customFormat="1" x14ac:dyDescent="0.3">
      <c r="F819"/>
      <c r="G819"/>
      <c r="L819" s="6"/>
      <c r="Q819" s="125"/>
    </row>
    <row r="820" spans="6:17" s="21" customFormat="1" x14ac:dyDescent="0.3">
      <c r="F820"/>
      <c r="G820"/>
      <c r="L820" s="6"/>
      <c r="Q820" s="125"/>
    </row>
    <row r="821" spans="6:17" s="21" customFormat="1" x14ac:dyDescent="0.3">
      <c r="F821"/>
      <c r="G821"/>
      <c r="L821" s="6"/>
      <c r="Q821" s="125"/>
    </row>
    <row r="822" spans="6:17" s="21" customFormat="1" x14ac:dyDescent="0.3">
      <c r="F822"/>
      <c r="G822"/>
      <c r="L822" s="6"/>
      <c r="Q822" s="125"/>
    </row>
    <row r="823" spans="6:17" s="21" customFormat="1" x14ac:dyDescent="0.3">
      <c r="F823"/>
      <c r="G823"/>
      <c r="L823" s="6"/>
      <c r="Q823" s="125"/>
    </row>
    <row r="824" spans="6:17" s="21" customFormat="1" x14ac:dyDescent="0.3">
      <c r="F824"/>
      <c r="G824"/>
      <c r="L824" s="6"/>
      <c r="Q824" s="125"/>
    </row>
    <row r="825" spans="6:17" s="21" customFormat="1" x14ac:dyDescent="0.3">
      <c r="F825"/>
      <c r="G825"/>
      <c r="L825" s="6"/>
      <c r="Q825" s="125"/>
    </row>
    <row r="826" spans="6:17" s="21" customFormat="1" x14ac:dyDescent="0.3">
      <c r="F826"/>
      <c r="G826"/>
      <c r="L826" s="6"/>
      <c r="Q826" s="125"/>
    </row>
    <row r="827" spans="6:17" s="21" customFormat="1" x14ac:dyDescent="0.3">
      <c r="F827"/>
      <c r="G827"/>
      <c r="L827" s="6"/>
      <c r="Q827" s="125"/>
    </row>
    <row r="828" spans="6:17" s="21" customFormat="1" x14ac:dyDescent="0.3">
      <c r="F828"/>
      <c r="G828"/>
      <c r="L828" s="6"/>
      <c r="Q828" s="125"/>
    </row>
    <row r="829" spans="6:17" s="21" customFormat="1" x14ac:dyDescent="0.3">
      <c r="F829"/>
      <c r="G829"/>
      <c r="L829" s="6"/>
      <c r="Q829" s="125"/>
    </row>
    <row r="830" spans="6:17" s="21" customFormat="1" x14ac:dyDescent="0.3">
      <c r="F830"/>
      <c r="G830"/>
      <c r="L830" s="6"/>
      <c r="Q830" s="125"/>
    </row>
    <row r="831" spans="6:17" s="21" customFormat="1" x14ac:dyDescent="0.3">
      <c r="F831"/>
      <c r="G831"/>
      <c r="L831" s="6"/>
      <c r="Q831" s="125"/>
    </row>
    <row r="832" spans="6:17" s="21" customFormat="1" x14ac:dyDescent="0.3">
      <c r="F832"/>
      <c r="G832"/>
      <c r="L832" s="6"/>
      <c r="Q832" s="125"/>
    </row>
    <row r="833" spans="6:17" s="21" customFormat="1" x14ac:dyDescent="0.3">
      <c r="F833"/>
      <c r="G833"/>
      <c r="L833" s="6"/>
      <c r="Q833" s="125"/>
    </row>
    <row r="834" spans="6:17" s="21" customFormat="1" x14ac:dyDescent="0.3">
      <c r="F834"/>
      <c r="G834"/>
      <c r="L834" s="6"/>
      <c r="Q834" s="125"/>
    </row>
    <row r="835" spans="6:17" s="21" customFormat="1" x14ac:dyDescent="0.3">
      <c r="F835"/>
      <c r="G835"/>
      <c r="L835" s="6"/>
      <c r="Q835" s="125"/>
    </row>
    <row r="836" spans="6:17" s="21" customFormat="1" x14ac:dyDescent="0.3">
      <c r="F836"/>
      <c r="G836"/>
      <c r="L836" s="6"/>
      <c r="Q836" s="125"/>
    </row>
    <row r="837" spans="6:17" s="21" customFormat="1" x14ac:dyDescent="0.3">
      <c r="F837"/>
      <c r="G837"/>
      <c r="L837" s="6"/>
      <c r="Q837" s="125"/>
    </row>
    <row r="838" spans="6:17" s="21" customFormat="1" x14ac:dyDescent="0.3">
      <c r="F838"/>
      <c r="G838"/>
      <c r="L838" s="6"/>
      <c r="Q838" s="125"/>
    </row>
    <row r="839" spans="6:17" s="21" customFormat="1" x14ac:dyDescent="0.3">
      <c r="F839"/>
      <c r="G839"/>
      <c r="L839" s="6"/>
      <c r="Q839" s="125"/>
    </row>
    <row r="840" spans="6:17" s="21" customFormat="1" x14ac:dyDescent="0.3">
      <c r="F840"/>
      <c r="G840"/>
      <c r="L840" s="6"/>
      <c r="Q840" s="125"/>
    </row>
    <row r="841" spans="6:17" s="21" customFormat="1" x14ac:dyDescent="0.3">
      <c r="F841"/>
      <c r="G841"/>
      <c r="L841" s="6"/>
      <c r="Q841" s="125"/>
    </row>
    <row r="842" spans="6:17" s="21" customFormat="1" x14ac:dyDescent="0.3">
      <c r="F842"/>
      <c r="G842"/>
      <c r="L842" s="6"/>
      <c r="Q842" s="125"/>
    </row>
    <row r="843" spans="6:17" s="21" customFormat="1" x14ac:dyDescent="0.3">
      <c r="F843"/>
      <c r="G843"/>
      <c r="L843" s="6"/>
      <c r="Q843" s="125"/>
    </row>
    <row r="844" spans="6:17" s="21" customFormat="1" x14ac:dyDescent="0.3">
      <c r="F844"/>
      <c r="G844"/>
      <c r="L844" s="6"/>
      <c r="Q844" s="125"/>
    </row>
    <row r="845" spans="6:17" s="21" customFormat="1" x14ac:dyDescent="0.3">
      <c r="F845"/>
      <c r="G845"/>
      <c r="L845" s="6"/>
      <c r="Q845" s="125"/>
    </row>
    <row r="846" spans="6:17" s="21" customFormat="1" x14ac:dyDescent="0.3">
      <c r="F846"/>
      <c r="G846"/>
      <c r="L846" s="6"/>
      <c r="Q846" s="125"/>
    </row>
    <row r="847" spans="6:17" s="21" customFormat="1" x14ac:dyDescent="0.3">
      <c r="F847"/>
      <c r="G847"/>
      <c r="L847" s="6"/>
      <c r="Q847" s="125"/>
    </row>
    <row r="848" spans="6:17" s="21" customFormat="1" x14ac:dyDescent="0.3">
      <c r="F848"/>
      <c r="G848"/>
      <c r="L848" s="6"/>
      <c r="Q848" s="125"/>
    </row>
    <row r="849" spans="6:17" s="21" customFormat="1" x14ac:dyDescent="0.3">
      <c r="F849"/>
      <c r="G849"/>
      <c r="L849" s="6"/>
      <c r="Q849" s="125"/>
    </row>
    <row r="850" spans="6:17" s="21" customFormat="1" x14ac:dyDescent="0.3">
      <c r="F850"/>
      <c r="G850"/>
      <c r="L850" s="6"/>
      <c r="Q850" s="125"/>
    </row>
    <row r="851" spans="6:17" s="21" customFormat="1" x14ac:dyDescent="0.3">
      <c r="F851"/>
      <c r="G851"/>
      <c r="L851" s="6"/>
      <c r="Q851" s="125"/>
    </row>
    <row r="852" spans="6:17" s="21" customFormat="1" x14ac:dyDescent="0.3">
      <c r="F852"/>
      <c r="G852"/>
      <c r="L852" s="6"/>
      <c r="Q852" s="125"/>
    </row>
    <row r="853" spans="6:17" s="21" customFormat="1" x14ac:dyDescent="0.3">
      <c r="F853"/>
      <c r="G853"/>
      <c r="L853" s="6"/>
      <c r="Q853" s="125"/>
    </row>
    <row r="854" spans="6:17" s="21" customFormat="1" x14ac:dyDescent="0.3">
      <c r="F854"/>
      <c r="G854"/>
      <c r="L854" s="6"/>
      <c r="Q854" s="125"/>
    </row>
    <row r="855" spans="6:17" s="21" customFormat="1" x14ac:dyDescent="0.3">
      <c r="F855"/>
      <c r="G855"/>
      <c r="L855" s="6"/>
      <c r="Q855" s="125"/>
    </row>
    <row r="856" spans="6:17" s="21" customFormat="1" x14ac:dyDescent="0.3">
      <c r="F856"/>
      <c r="G856"/>
      <c r="L856" s="6"/>
      <c r="Q856" s="125"/>
    </row>
    <row r="857" spans="6:17" s="21" customFormat="1" x14ac:dyDescent="0.3">
      <c r="F857"/>
      <c r="G857"/>
      <c r="L857" s="6"/>
      <c r="Q857" s="125"/>
    </row>
    <row r="858" spans="6:17" s="21" customFormat="1" x14ac:dyDescent="0.3">
      <c r="F858"/>
      <c r="G858"/>
      <c r="L858" s="6"/>
      <c r="Q858" s="125"/>
    </row>
    <row r="859" spans="6:17" s="21" customFormat="1" x14ac:dyDescent="0.3">
      <c r="F859"/>
      <c r="G859"/>
      <c r="L859" s="6"/>
      <c r="Q859" s="125"/>
    </row>
    <row r="860" spans="6:17" s="21" customFormat="1" x14ac:dyDescent="0.3">
      <c r="F860"/>
      <c r="G860"/>
      <c r="L860" s="6"/>
      <c r="Q860" s="125"/>
    </row>
    <row r="861" spans="6:17" s="21" customFormat="1" x14ac:dyDescent="0.3">
      <c r="F861"/>
      <c r="G861"/>
      <c r="L861" s="6"/>
      <c r="Q861" s="125"/>
    </row>
    <row r="862" spans="6:17" s="21" customFormat="1" x14ac:dyDescent="0.3">
      <c r="F862"/>
      <c r="G862"/>
      <c r="L862" s="6"/>
      <c r="Q862" s="125"/>
    </row>
    <row r="863" spans="6:17" s="21" customFormat="1" x14ac:dyDescent="0.3">
      <c r="F863"/>
      <c r="G863"/>
      <c r="L863" s="6"/>
      <c r="Q863" s="125"/>
    </row>
    <row r="864" spans="6:17" s="21" customFormat="1" x14ac:dyDescent="0.3">
      <c r="F864"/>
      <c r="G864"/>
      <c r="L864" s="6"/>
      <c r="Q864" s="125"/>
    </row>
    <row r="865" spans="1:17" s="21" customFormat="1" x14ac:dyDescent="0.3">
      <c r="F865"/>
      <c r="G865"/>
      <c r="L865" s="6"/>
      <c r="Q865" s="125"/>
    </row>
    <row r="866" spans="1:17" s="21" customFormat="1" x14ac:dyDescent="0.3">
      <c r="F866"/>
      <c r="G866"/>
      <c r="L866" s="6"/>
      <c r="Q866" s="125"/>
    </row>
    <row r="867" spans="1:17" s="21" customFormat="1" x14ac:dyDescent="0.3">
      <c r="F867"/>
      <c r="G867"/>
      <c r="L867" s="6"/>
      <c r="Q867" s="125"/>
    </row>
    <row r="868" spans="1:17" s="21" customFormat="1" x14ac:dyDescent="0.3">
      <c r="F868"/>
      <c r="G868"/>
      <c r="L868" s="6"/>
      <c r="Q868" s="125"/>
    </row>
    <row r="869" spans="1:17" s="21" customFormat="1" x14ac:dyDescent="0.3">
      <c r="F869"/>
      <c r="G869"/>
      <c r="L869" s="6"/>
      <c r="Q869" s="125"/>
    </row>
    <row r="870" spans="1:17" s="21" customFormat="1" x14ac:dyDescent="0.3">
      <c r="F870"/>
      <c r="G870"/>
      <c r="L870" s="6"/>
      <c r="Q870" s="125"/>
    </row>
    <row r="871" spans="1:17" s="21" customFormat="1" x14ac:dyDescent="0.3">
      <c r="F871"/>
      <c r="G871"/>
      <c r="L871" s="6"/>
      <c r="Q871" s="125"/>
    </row>
    <row r="872" spans="1:17" s="21" customFormat="1" x14ac:dyDescent="0.3">
      <c r="B872"/>
      <c r="F872"/>
      <c r="G872"/>
      <c r="L872" s="6"/>
      <c r="Q872" s="125"/>
    </row>
    <row r="873" spans="1:17" s="21" customFormat="1" x14ac:dyDescent="0.3">
      <c r="A873"/>
      <c r="B873"/>
      <c r="F873"/>
      <c r="G873"/>
      <c r="L873" s="6"/>
      <c r="Q873" s="125"/>
    </row>
    <row r="874" spans="1:17" s="21" customFormat="1" x14ac:dyDescent="0.3">
      <c r="A874"/>
      <c r="B874"/>
      <c r="F874"/>
      <c r="G874"/>
      <c r="L874" s="6"/>
      <c r="Q874" s="125"/>
    </row>
    <row r="875" spans="1:17" s="21" customFormat="1" x14ac:dyDescent="0.3">
      <c r="A875"/>
      <c r="B875"/>
      <c r="F875"/>
      <c r="G875"/>
      <c r="L875" s="6"/>
      <c r="Q875" s="125"/>
    </row>
    <row r="876" spans="1:17" s="21" customFormat="1" x14ac:dyDescent="0.3">
      <c r="A876"/>
      <c r="B876"/>
      <c r="F876"/>
      <c r="G876"/>
      <c r="L876" s="6"/>
      <c r="Q876" s="125"/>
    </row>
    <row r="877" spans="1:17" s="21" customFormat="1" x14ac:dyDescent="0.3">
      <c r="A877"/>
      <c r="B877"/>
      <c r="F877"/>
      <c r="G877"/>
      <c r="L877" s="6"/>
      <c r="Q877" s="125"/>
    </row>
    <row r="878" spans="1:17" s="21" customFormat="1" x14ac:dyDescent="0.3">
      <c r="A878"/>
      <c r="B878"/>
      <c r="F878"/>
      <c r="G878"/>
      <c r="K878"/>
      <c r="L878" s="6"/>
      <c r="P878"/>
      <c r="Q878" s="125"/>
    </row>
    <row r="879" spans="1:17" s="21" customFormat="1" x14ac:dyDescent="0.3">
      <c r="A879"/>
      <c r="B879"/>
      <c r="F879"/>
      <c r="G879"/>
      <c r="K879"/>
      <c r="L879" s="6"/>
      <c r="P879"/>
      <c r="Q879" s="125"/>
    </row>
    <row r="880" spans="1:17" s="21" customFormat="1" x14ac:dyDescent="0.3">
      <c r="A880"/>
      <c r="B880"/>
      <c r="F880"/>
      <c r="G880"/>
      <c r="K880"/>
      <c r="L880" s="6"/>
      <c r="P880"/>
      <c r="Q880" s="125"/>
    </row>
    <row r="881" spans="1:17" s="21" customFormat="1" x14ac:dyDescent="0.3">
      <c r="A881"/>
      <c r="B881"/>
      <c r="F881"/>
      <c r="G881"/>
      <c r="K881"/>
      <c r="L881" s="6"/>
      <c r="P881"/>
      <c r="Q881" s="125"/>
    </row>
    <row r="882" spans="1:17" s="21" customFormat="1" x14ac:dyDescent="0.3">
      <c r="A882"/>
      <c r="B882"/>
      <c r="F882"/>
      <c r="G882"/>
      <c r="K882"/>
      <c r="L882" s="6"/>
      <c r="P882"/>
      <c r="Q882" s="125"/>
    </row>
    <row r="883" spans="1:17" s="21" customFormat="1" x14ac:dyDescent="0.3">
      <c r="A883"/>
      <c r="B883"/>
      <c r="F883"/>
      <c r="G883"/>
      <c r="K883"/>
      <c r="L883" s="6"/>
      <c r="P883"/>
      <c r="Q883" s="125"/>
    </row>
    <row r="884" spans="1:17" s="21" customFormat="1" x14ac:dyDescent="0.3">
      <c r="A884"/>
      <c r="B884"/>
      <c r="F884"/>
      <c r="G884"/>
      <c r="K884"/>
      <c r="L884" s="6"/>
      <c r="P884"/>
      <c r="Q884" s="125"/>
    </row>
    <row r="885" spans="1:17" s="21" customFormat="1" x14ac:dyDescent="0.3">
      <c r="A885"/>
      <c r="B885"/>
      <c r="F885"/>
      <c r="G885"/>
      <c r="K885"/>
      <c r="L885" s="6"/>
      <c r="P885"/>
      <c r="Q885" s="125"/>
    </row>
    <row r="886" spans="1:17" s="21" customFormat="1" x14ac:dyDescent="0.3">
      <c r="A886"/>
      <c r="B886"/>
      <c r="F886"/>
      <c r="G886"/>
      <c r="K886"/>
      <c r="L886" s="6"/>
      <c r="P886"/>
      <c r="Q886" s="125"/>
    </row>
    <row r="887" spans="1:17" s="21" customFormat="1" x14ac:dyDescent="0.3">
      <c r="A887"/>
      <c r="B887"/>
      <c r="F887"/>
      <c r="G887"/>
      <c r="K887"/>
      <c r="L887" s="6"/>
      <c r="P887"/>
      <c r="Q887" s="125"/>
    </row>
    <row r="888" spans="1:17" s="21" customFormat="1" x14ac:dyDescent="0.3">
      <c r="A888"/>
      <c r="B888"/>
      <c r="F888"/>
      <c r="G888"/>
      <c r="K888"/>
      <c r="L888" s="6"/>
      <c r="P888"/>
      <c r="Q888" s="125"/>
    </row>
    <row r="889" spans="1:17" s="21" customFormat="1" x14ac:dyDescent="0.3">
      <c r="A889"/>
      <c r="B889"/>
      <c r="F889"/>
      <c r="G889"/>
      <c r="K889"/>
      <c r="L889" s="6"/>
      <c r="P889"/>
      <c r="Q889" s="125"/>
    </row>
    <row r="890" spans="1:17" s="21" customFormat="1" x14ac:dyDescent="0.3">
      <c r="A890"/>
      <c r="B890"/>
      <c r="F890"/>
      <c r="G890"/>
      <c r="K890"/>
      <c r="L890" s="6"/>
      <c r="P890"/>
      <c r="Q890" s="125"/>
    </row>
    <row r="891" spans="1:17" s="21" customFormat="1" x14ac:dyDescent="0.3">
      <c r="A891"/>
      <c r="B891"/>
      <c r="F891"/>
      <c r="G891"/>
      <c r="K891"/>
      <c r="L891" s="6"/>
      <c r="P891"/>
      <c r="Q891" s="125"/>
    </row>
    <row r="892" spans="1:17" s="21" customFormat="1" x14ac:dyDescent="0.3">
      <c r="A892"/>
      <c r="B892"/>
      <c r="F892"/>
      <c r="G892"/>
      <c r="K892"/>
      <c r="L892" s="6"/>
      <c r="P892"/>
      <c r="Q892" s="125"/>
    </row>
    <row r="893" spans="1:17" s="21" customFormat="1" x14ac:dyDescent="0.3">
      <c r="A893"/>
      <c r="B893"/>
      <c r="F893"/>
      <c r="G893"/>
      <c r="K893"/>
      <c r="L893" s="6"/>
      <c r="P893"/>
      <c r="Q893" s="125"/>
    </row>
    <row r="894" spans="1:17" s="21" customFormat="1" x14ac:dyDescent="0.3">
      <c r="A894"/>
      <c r="B894"/>
      <c r="F894"/>
      <c r="G894"/>
      <c r="K894"/>
      <c r="L894" s="6"/>
      <c r="P894"/>
      <c r="Q894" s="125"/>
    </row>
    <row r="895" spans="1:17" s="21" customFormat="1" x14ac:dyDescent="0.3">
      <c r="A895"/>
      <c r="B895"/>
      <c r="F895"/>
      <c r="G895"/>
      <c r="K895"/>
      <c r="L895" s="6"/>
      <c r="P895"/>
      <c r="Q895" s="125"/>
    </row>
    <row r="896" spans="1:17" s="21" customFormat="1" x14ac:dyDescent="0.3">
      <c r="A896"/>
      <c r="B896"/>
      <c r="F896"/>
      <c r="G896"/>
      <c r="K896"/>
      <c r="L896" s="6"/>
      <c r="P896"/>
      <c r="Q896" s="125"/>
    </row>
    <row r="897" spans="1:17" s="21" customFormat="1" x14ac:dyDescent="0.3">
      <c r="A897"/>
      <c r="B897"/>
      <c r="F897"/>
      <c r="G897"/>
      <c r="K897"/>
      <c r="L897" s="6"/>
      <c r="P897"/>
      <c r="Q897" s="125"/>
    </row>
    <row r="898" spans="1:17" s="21" customFormat="1" x14ac:dyDescent="0.3">
      <c r="A898"/>
      <c r="B898"/>
      <c r="F898"/>
      <c r="G898"/>
      <c r="K898"/>
      <c r="L898" s="6"/>
      <c r="P898"/>
      <c r="Q898" s="125"/>
    </row>
    <row r="899" spans="1:17" s="21" customFormat="1" x14ac:dyDescent="0.3">
      <c r="A899"/>
      <c r="B899"/>
      <c r="F899"/>
      <c r="G899"/>
      <c r="K899"/>
      <c r="L899" s="6"/>
      <c r="P899"/>
      <c r="Q899" s="125"/>
    </row>
    <row r="900" spans="1:17" s="21" customFormat="1" x14ac:dyDescent="0.3">
      <c r="A900"/>
      <c r="B900"/>
      <c r="F900"/>
      <c r="G900"/>
      <c r="K900"/>
      <c r="L900" s="6"/>
      <c r="P900"/>
      <c r="Q900" s="125"/>
    </row>
    <row r="901" spans="1:17" s="21" customFormat="1" x14ac:dyDescent="0.3">
      <c r="A901"/>
      <c r="B901"/>
      <c r="F901"/>
      <c r="G901"/>
      <c r="K901"/>
      <c r="L901" s="6"/>
      <c r="P901"/>
      <c r="Q901" s="125"/>
    </row>
    <row r="902" spans="1:17" s="21" customFormat="1" x14ac:dyDescent="0.3">
      <c r="A902"/>
      <c r="B902"/>
      <c r="F902"/>
      <c r="G902"/>
      <c r="K902"/>
      <c r="L902" s="6"/>
      <c r="P902"/>
      <c r="Q902" s="125"/>
    </row>
    <row r="903" spans="1:17" s="21" customFormat="1" x14ac:dyDescent="0.3">
      <c r="A903"/>
      <c r="B903"/>
      <c r="F903"/>
      <c r="G903"/>
      <c r="K903"/>
      <c r="L903" s="6"/>
      <c r="P903"/>
      <c r="Q903" s="125"/>
    </row>
    <row r="904" spans="1:17" s="21" customFormat="1" x14ac:dyDescent="0.3">
      <c r="A904"/>
      <c r="B904"/>
      <c r="F904"/>
      <c r="G904"/>
      <c r="K904"/>
      <c r="L904" s="6"/>
      <c r="P904"/>
      <c r="Q904" s="125"/>
    </row>
    <row r="905" spans="1:17" s="21" customFormat="1" x14ac:dyDescent="0.3">
      <c r="A905"/>
      <c r="B905"/>
      <c r="F905"/>
      <c r="G905"/>
      <c r="K905"/>
      <c r="L905" s="6"/>
      <c r="P905"/>
      <c r="Q905" s="125"/>
    </row>
    <row r="906" spans="1:17" s="21" customFormat="1" x14ac:dyDescent="0.3">
      <c r="A906"/>
      <c r="B906"/>
      <c r="F906"/>
      <c r="G906"/>
      <c r="K906"/>
      <c r="L906" s="6"/>
      <c r="P906"/>
      <c r="Q906" s="125"/>
    </row>
    <row r="907" spans="1:17" s="21" customFormat="1" x14ac:dyDescent="0.3">
      <c r="A907"/>
      <c r="B907"/>
      <c r="F907"/>
      <c r="G907"/>
      <c r="K907"/>
      <c r="L907" s="6"/>
      <c r="P907"/>
      <c r="Q907" s="125"/>
    </row>
    <row r="908" spans="1:17" s="21" customFormat="1" x14ac:dyDescent="0.3">
      <c r="A908"/>
      <c r="B908"/>
      <c r="F908"/>
      <c r="G908"/>
      <c r="K908"/>
      <c r="L908" s="6"/>
      <c r="P908"/>
      <c r="Q908" s="125"/>
    </row>
    <row r="909" spans="1:17" s="21" customFormat="1" x14ac:dyDescent="0.3">
      <c r="A909"/>
      <c r="B909"/>
      <c r="F909"/>
      <c r="G909"/>
      <c r="K909"/>
      <c r="L909" s="6"/>
      <c r="P909"/>
      <c r="Q909" s="125"/>
    </row>
    <row r="910" spans="1:17" s="21" customFormat="1" x14ac:dyDescent="0.3">
      <c r="A910"/>
      <c r="B910"/>
      <c r="F910"/>
      <c r="G910"/>
      <c r="K910"/>
      <c r="L910" s="6"/>
      <c r="P910"/>
      <c r="Q910" s="125"/>
    </row>
    <row r="911" spans="1:17" s="21" customFormat="1" x14ac:dyDescent="0.3">
      <c r="A911"/>
      <c r="B911"/>
      <c r="F911"/>
      <c r="G911"/>
      <c r="K911"/>
      <c r="L911" s="6"/>
      <c r="P911"/>
      <c r="Q911" s="125"/>
    </row>
    <row r="912" spans="1:17" s="21" customFormat="1" x14ac:dyDescent="0.3">
      <c r="A912"/>
      <c r="B912"/>
      <c r="F912"/>
      <c r="G912"/>
      <c r="K912"/>
      <c r="L912" s="6"/>
      <c r="P912"/>
      <c r="Q912" s="125"/>
    </row>
    <row r="913" spans="1:17" s="21" customFormat="1" x14ac:dyDescent="0.3">
      <c r="A913"/>
      <c r="B913"/>
      <c r="F913"/>
      <c r="G913"/>
      <c r="K913"/>
      <c r="L913" s="6"/>
      <c r="P913"/>
      <c r="Q913" s="125"/>
    </row>
    <row r="914" spans="1:17" s="21" customFormat="1" x14ac:dyDescent="0.3">
      <c r="A914"/>
      <c r="B914"/>
      <c r="F914"/>
      <c r="G914"/>
      <c r="K914"/>
      <c r="L914" s="6"/>
      <c r="P914"/>
      <c r="Q914" s="125"/>
    </row>
    <row r="915" spans="1:17" s="21" customFormat="1" x14ac:dyDescent="0.3">
      <c r="A915"/>
      <c r="B915"/>
      <c r="F915"/>
      <c r="G915"/>
      <c r="K915"/>
      <c r="L915" s="6"/>
      <c r="P915"/>
      <c r="Q915" s="125"/>
    </row>
    <row r="916" spans="1:17" s="21" customFormat="1" x14ac:dyDescent="0.3">
      <c r="A916"/>
      <c r="B916"/>
      <c r="F916"/>
      <c r="G916"/>
      <c r="K916"/>
      <c r="L916" s="6"/>
      <c r="P916"/>
      <c r="Q916" s="125"/>
    </row>
    <row r="917" spans="1:17" s="21" customFormat="1" x14ac:dyDescent="0.3">
      <c r="A917"/>
      <c r="B917"/>
      <c r="F917"/>
      <c r="G917"/>
      <c r="K917"/>
      <c r="L917" s="6"/>
      <c r="P917"/>
      <c r="Q917" s="125"/>
    </row>
    <row r="918" spans="1:17" s="21" customFormat="1" x14ac:dyDescent="0.3">
      <c r="A918"/>
      <c r="B918"/>
      <c r="F918"/>
      <c r="G918"/>
      <c r="K918"/>
      <c r="L918" s="6"/>
      <c r="P918"/>
      <c r="Q918" s="125"/>
    </row>
    <row r="919" spans="1:17" s="21" customFormat="1" x14ac:dyDescent="0.3">
      <c r="A919"/>
      <c r="B919"/>
      <c r="F919"/>
      <c r="G919"/>
      <c r="K919"/>
      <c r="L919" s="6"/>
      <c r="P919"/>
      <c r="Q919" s="125"/>
    </row>
    <row r="920" spans="1:17" s="21" customFormat="1" x14ac:dyDescent="0.3">
      <c r="A920"/>
      <c r="B920"/>
      <c r="F920"/>
      <c r="G920"/>
      <c r="K920"/>
      <c r="L920" s="6"/>
      <c r="P920"/>
      <c r="Q920" s="125"/>
    </row>
    <row r="921" spans="1:17" s="21" customFormat="1" x14ac:dyDescent="0.3">
      <c r="A921"/>
      <c r="B921"/>
      <c r="F921"/>
      <c r="G921"/>
      <c r="K921"/>
      <c r="L921" s="6"/>
      <c r="P921"/>
      <c r="Q921" s="125"/>
    </row>
    <row r="922" spans="1:17" s="21" customFormat="1" x14ac:dyDescent="0.3">
      <c r="A922"/>
      <c r="B922"/>
      <c r="F922"/>
      <c r="G922"/>
      <c r="K922"/>
      <c r="L922" s="6"/>
      <c r="P922"/>
      <c r="Q922" s="125"/>
    </row>
    <row r="923" spans="1:17" s="21" customFormat="1" x14ac:dyDescent="0.3">
      <c r="A923"/>
      <c r="B923"/>
      <c r="F923"/>
      <c r="G923"/>
      <c r="K923"/>
      <c r="L923" s="6"/>
      <c r="P923"/>
      <c r="Q923" s="125"/>
    </row>
    <row r="924" spans="1:17" s="21" customFormat="1" x14ac:dyDescent="0.3">
      <c r="A924"/>
      <c r="B924"/>
      <c r="F924"/>
      <c r="G924"/>
      <c r="K924"/>
      <c r="L924" s="6"/>
      <c r="P924"/>
      <c r="Q924" s="125"/>
    </row>
    <row r="925" spans="1:17" s="21" customFormat="1" x14ac:dyDescent="0.3">
      <c r="A925"/>
      <c r="B925"/>
      <c r="F925"/>
      <c r="G925"/>
      <c r="K925"/>
      <c r="L925" s="6"/>
      <c r="P925"/>
      <c r="Q925" s="125"/>
    </row>
    <row r="926" spans="1:17" s="21" customFormat="1" x14ac:dyDescent="0.3">
      <c r="A926"/>
      <c r="B926"/>
      <c r="F926"/>
      <c r="G926"/>
      <c r="K926"/>
      <c r="L926" s="6"/>
      <c r="P926"/>
      <c r="Q926" s="125"/>
    </row>
    <row r="927" spans="1:17" s="21" customFormat="1" x14ac:dyDescent="0.3">
      <c r="A927"/>
      <c r="B927"/>
      <c r="F927"/>
      <c r="G927"/>
      <c r="K927"/>
      <c r="L927" s="6"/>
      <c r="P927"/>
      <c r="Q927" s="125"/>
    </row>
    <row r="928" spans="1:17" s="21" customFormat="1" x14ac:dyDescent="0.3">
      <c r="A928"/>
      <c r="B928"/>
      <c r="F928"/>
      <c r="G928"/>
      <c r="K928"/>
      <c r="L928" s="6"/>
      <c r="P928"/>
      <c r="Q928" s="125"/>
    </row>
    <row r="929" spans="1:17" s="21" customFormat="1" x14ac:dyDescent="0.3">
      <c r="A929"/>
      <c r="B929"/>
      <c r="F929"/>
      <c r="G929"/>
      <c r="K929"/>
      <c r="L929" s="6"/>
      <c r="P929"/>
      <c r="Q929" s="125"/>
    </row>
    <row r="930" spans="1:17" s="21" customFormat="1" x14ac:dyDescent="0.3">
      <c r="A930"/>
      <c r="B930"/>
      <c r="F930"/>
      <c r="G930"/>
      <c r="K930"/>
      <c r="L930" s="6"/>
      <c r="P930"/>
      <c r="Q930" s="125"/>
    </row>
    <row r="931" spans="1:17" s="21" customFormat="1" x14ac:dyDescent="0.3">
      <c r="A931"/>
      <c r="B931"/>
      <c r="F931"/>
      <c r="G931"/>
      <c r="K931"/>
      <c r="L931" s="6"/>
      <c r="P931"/>
      <c r="Q931" s="125"/>
    </row>
    <row r="932" spans="1:17" s="21" customFormat="1" x14ac:dyDescent="0.3">
      <c r="A932"/>
      <c r="B932"/>
      <c r="F932"/>
      <c r="G932"/>
      <c r="K932"/>
      <c r="L932" s="6"/>
      <c r="P932"/>
      <c r="Q932" s="125"/>
    </row>
    <row r="933" spans="1:17" s="21" customFormat="1" x14ac:dyDescent="0.3">
      <c r="A933"/>
      <c r="B933"/>
      <c r="F933"/>
      <c r="G933"/>
      <c r="K933"/>
      <c r="L933" s="6"/>
      <c r="P933"/>
      <c r="Q933" s="125"/>
    </row>
    <row r="934" spans="1:17" s="21" customFormat="1" x14ac:dyDescent="0.3">
      <c r="A934"/>
      <c r="B934"/>
      <c r="F934"/>
      <c r="G934"/>
      <c r="K934"/>
      <c r="L934" s="6"/>
      <c r="P934"/>
      <c r="Q934" s="125"/>
    </row>
    <row r="935" spans="1:17" s="21" customFormat="1" x14ac:dyDescent="0.3">
      <c r="A935"/>
      <c r="B935"/>
      <c r="F935"/>
      <c r="G935"/>
      <c r="K935"/>
      <c r="L935" s="6"/>
      <c r="P935"/>
      <c r="Q935" s="125"/>
    </row>
    <row r="936" spans="1:17" s="21" customFormat="1" x14ac:dyDescent="0.3">
      <c r="A936"/>
      <c r="B936"/>
      <c r="F936"/>
      <c r="G936"/>
      <c r="K936"/>
      <c r="L936" s="6"/>
      <c r="P936"/>
      <c r="Q936" s="125"/>
    </row>
    <row r="937" spans="1:17" s="21" customFormat="1" x14ac:dyDescent="0.3">
      <c r="A937"/>
      <c r="B937"/>
      <c r="F937"/>
      <c r="G937"/>
      <c r="K937"/>
      <c r="L937" s="6"/>
      <c r="P937"/>
      <c r="Q937" s="125"/>
    </row>
    <row r="938" spans="1:17" s="21" customFormat="1" x14ac:dyDescent="0.3">
      <c r="A938"/>
      <c r="B938"/>
      <c r="F938"/>
      <c r="G938"/>
      <c r="K938"/>
      <c r="L938" s="6"/>
      <c r="P938"/>
      <c r="Q938" s="125"/>
    </row>
    <row r="939" spans="1:17" s="21" customFormat="1" x14ac:dyDescent="0.3">
      <c r="A939"/>
      <c r="B939"/>
      <c r="F939"/>
      <c r="G939"/>
      <c r="K939"/>
      <c r="L939" s="6"/>
      <c r="P939"/>
      <c r="Q939" s="125"/>
    </row>
    <row r="940" spans="1:17" s="21" customFormat="1" x14ac:dyDescent="0.3">
      <c r="A940"/>
      <c r="B940"/>
      <c r="F940"/>
      <c r="G940"/>
      <c r="K940"/>
      <c r="L940" s="6"/>
      <c r="P940"/>
      <c r="Q940" s="125"/>
    </row>
    <row r="941" spans="1:17" s="21" customFormat="1" x14ac:dyDescent="0.3">
      <c r="A941"/>
      <c r="B941"/>
      <c r="F941"/>
      <c r="G941"/>
      <c r="K941"/>
      <c r="L941" s="6"/>
      <c r="P941"/>
      <c r="Q941" s="125"/>
    </row>
    <row r="942" spans="1:17" s="21" customFormat="1" x14ac:dyDescent="0.3">
      <c r="A942"/>
      <c r="B942"/>
      <c r="F942"/>
      <c r="G942"/>
      <c r="K942"/>
      <c r="L942" s="6"/>
      <c r="P942"/>
      <c r="Q942" s="125"/>
    </row>
    <row r="943" spans="1:17" s="21" customFormat="1" x14ac:dyDescent="0.3">
      <c r="A943"/>
      <c r="B943"/>
      <c r="F943"/>
      <c r="G943"/>
      <c r="K943"/>
      <c r="L943" s="6"/>
      <c r="P943"/>
      <c r="Q943" s="125"/>
    </row>
    <row r="944" spans="1:17" s="21" customFormat="1" x14ac:dyDescent="0.3">
      <c r="A944"/>
      <c r="B944"/>
      <c r="F944"/>
      <c r="G944"/>
      <c r="K944"/>
      <c r="L944" s="6"/>
      <c r="P944"/>
      <c r="Q944" s="125"/>
    </row>
    <row r="945" spans="1:17" s="21" customFormat="1" x14ac:dyDescent="0.3">
      <c r="A945"/>
      <c r="B945"/>
      <c r="F945"/>
      <c r="G945"/>
      <c r="K945"/>
      <c r="L945" s="6"/>
      <c r="P945"/>
      <c r="Q945" s="125"/>
    </row>
    <row r="946" spans="1:17" s="21" customFormat="1" x14ac:dyDescent="0.3">
      <c r="A946"/>
      <c r="B946"/>
      <c r="F946"/>
      <c r="G946"/>
      <c r="K946"/>
      <c r="L946" s="6"/>
      <c r="P946"/>
      <c r="Q946" s="125"/>
    </row>
    <row r="947" spans="1:17" s="21" customFormat="1" x14ac:dyDescent="0.3">
      <c r="A947"/>
      <c r="B947"/>
      <c r="F947"/>
      <c r="G947"/>
      <c r="K947"/>
      <c r="L947" s="6"/>
      <c r="P947"/>
      <c r="Q947" s="125"/>
    </row>
    <row r="948" spans="1:17" s="21" customFormat="1" x14ac:dyDescent="0.3">
      <c r="A948"/>
      <c r="B948"/>
      <c r="F948"/>
      <c r="G948"/>
      <c r="K948"/>
      <c r="L948" s="6"/>
      <c r="P948"/>
      <c r="Q948" s="125"/>
    </row>
    <row r="949" spans="1:17" s="21" customFormat="1" x14ac:dyDescent="0.3">
      <c r="A949"/>
      <c r="B949"/>
      <c r="F949"/>
      <c r="G949"/>
      <c r="K949"/>
      <c r="L949" s="6"/>
      <c r="P949"/>
      <c r="Q949" s="125"/>
    </row>
    <row r="950" spans="1:17" s="21" customFormat="1" x14ac:dyDescent="0.3">
      <c r="A950"/>
      <c r="B950"/>
      <c r="F950"/>
      <c r="G950"/>
      <c r="K950"/>
      <c r="L950" s="6"/>
      <c r="P950"/>
      <c r="Q950" s="125"/>
    </row>
    <row r="951" spans="1:17" s="21" customFormat="1" x14ac:dyDescent="0.3">
      <c r="A951"/>
      <c r="B951"/>
      <c r="F951"/>
      <c r="G951"/>
      <c r="K951"/>
      <c r="L951" s="6"/>
      <c r="P951"/>
      <c r="Q951" s="125"/>
    </row>
    <row r="952" spans="1:17" s="21" customFormat="1" x14ac:dyDescent="0.3">
      <c r="A952"/>
      <c r="B952"/>
      <c r="F952"/>
      <c r="G952"/>
      <c r="K952"/>
      <c r="L952" s="6"/>
      <c r="P952"/>
      <c r="Q952" s="125"/>
    </row>
    <row r="953" spans="1:17" s="21" customFormat="1" x14ac:dyDescent="0.3">
      <c r="A953"/>
      <c r="B953"/>
      <c r="F953"/>
      <c r="G953"/>
      <c r="K953"/>
      <c r="L953" s="6"/>
      <c r="P953"/>
      <c r="Q953" s="125"/>
    </row>
    <row r="954" spans="1:17" s="21" customFormat="1" x14ac:dyDescent="0.3">
      <c r="A954"/>
      <c r="B954"/>
      <c r="F954"/>
      <c r="G954"/>
      <c r="K954"/>
      <c r="L954" s="6"/>
      <c r="P954"/>
      <c r="Q954" s="125"/>
    </row>
    <row r="955" spans="1:17" s="21" customFormat="1" x14ac:dyDescent="0.3">
      <c r="A955"/>
      <c r="B955"/>
      <c r="F955"/>
      <c r="G955"/>
      <c r="K955"/>
      <c r="L955" s="6"/>
      <c r="P955"/>
      <c r="Q955" s="125"/>
    </row>
    <row r="956" spans="1:17" s="21" customFormat="1" x14ac:dyDescent="0.3">
      <c r="A956"/>
      <c r="B956"/>
      <c r="F956"/>
      <c r="G956"/>
      <c r="K956"/>
      <c r="L956" s="6"/>
      <c r="P956"/>
      <c r="Q956" s="125"/>
    </row>
    <row r="957" spans="1:17" s="21" customFormat="1" x14ac:dyDescent="0.3">
      <c r="A957"/>
      <c r="B957"/>
      <c r="F957"/>
      <c r="G957"/>
      <c r="K957"/>
      <c r="L957" s="6"/>
      <c r="P957"/>
      <c r="Q957" s="125"/>
    </row>
    <row r="958" spans="1:17" s="21" customFormat="1" x14ac:dyDescent="0.3">
      <c r="A958"/>
      <c r="B958"/>
      <c r="F958"/>
      <c r="G958"/>
      <c r="K958"/>
      <c r="L958" s="6"/>
      <c r="P958"/>
      <c r="Q958" s="125"/>
    </row>
    <row r="959" spans="1:17" s="21" customFormat="1" x14ac:dyDescent="0.3">
      <c r="A959"/>
      <c r="B959"/>
      <c r="F959"/>
      <c r="G959"/>
      <c r="K959"/>
      <c r="L959" s="6"/>
      <c r="P959"/>
      <c r="Q959" s="125"/>
    </row>
    <row r="960" spans="1:17" s="21" customFormat="1" x14ac:dyDescent="0.3">
      <c r="A960"/>
      <c r="B960"/>
      <c r="F960"/>
      <c r="G960"/>
      <c r="K960"/>
      <c r="L960" s="6"/>
      <c r="P960"/>
      <c r="Q960" s="125"/>
    </row>
    <row r="961" spans="1:21" s="21" customFormat="1" x14ac:dyDescent="0.3">
      <c r="A961"/>
      <c r="B961"/>
      <c r="F961"/>
      <c r="G961"/>
      <c r="K961"/>
      <c r="L961" s="6"/>
      <c r="P961"/>
      <c r="Q961" s="125"/>
    </row>
    <row r="962" spans="1:21" s="21" customFormat="1" x14ac:dyDescent="0.3">
      <c r="A962"/>
      <c r="B962"/>
      <c r="F962"/>
      <c r="G962"/>
      <c r="K962"/>
      <c r="L962" s="6"/>
      <c r="P962"/>
      <c r="Q962" s="125"/>
    </row>
    <row r="963" spans="1:21" s="21" customFormat="1" x14ac:dyDescent="0.3">
      <c r="A963"/>
      <c r="B963"/>
      <c r="F963"/>
      <c r="G963"/>
      <c r="K963"/>
      <c r="L963" s="6"/>
      <c r="P963"/>
      <c r="Q963" s="125"/>
    </row>
    <row r="964" spans="1:21" s="21" customFormat="1" x14ac:dyDescent="0.3">
      <c r="A964"/>
      <c r="B964"/>
      <c r="F964"/>
      <c r="G964"/>
      <c r="K964"/>
      <c r="L964" s="6"/>
      <c r="P964"/>
      <c r="Q964" s="125"/>
    </row>
    <row r="965" spans="1:21" s="21" customFormat="1" x14ac:dyDescent="0.3">
      <c r="A965"/>
      <c r="B965"/>
      <c r="F965"/>
      <c r="G965"/>
      <c r="K965"/>
      <c r="L965" s="6"/>
      <c r="P965"/>
      <c r="Q965" s="125"/>
    </row>
    <row r="966" spans="1:21" s="21" customFormat="1" x14ac:dyDescent="0.3">
      <c r="A966"/>
      <c r="B966"/>
      <c r="F966"/>
      <c r="G966"/>
      <c r="K966"/>
      <c r="L966" s="6"/>
      <c r="P966"/>
      <c r="Q966" s="125"/>
    </row>
    <row r="967" spans="1:21" s="21" customFormat="1" x14ac:dyDescent="0.3">
      <c r="A967"/>
      <c r="B967"/>
      <c r="F967"/>
      <c r="G967"/>
      <c r="K967"/>
      <c r="L967" s="6"/>
      <c r="P967"/>
      <c r="Q967" s="125"/>
    </row>
    <row r="968" spans="1:21" s="21" customFormat="1" x14ac:dyDescent="0.3">
      <c r="A968"/>
      <c r="B968"/>
      <c r="F968"/>
      <c r="G968"/>
      <c r="K968"/>
      <c r="L968" s="6"/>
      <c r="P968"/>
      <c r="Q968" s="125"/>
    </row>
    <row r="969" spans="1:21" s="21" customFormat="1" x14ac:dyDescent="0.3">
      <c r="A969"/>
      <c r="B969"/>
      <c r="F969"/>
      <c r="G969"/>
      <c r="K969"/>
      <c r="L969" s="6"/>
      <c r="P969"/>
      <c r="Q969" s="125"/>
    </row>
    <row r="970" spans="1:21" s="21" customFormat="1" x14ac:dyDescent="0.3">
      <c r="A970"/>
      <c r="B970"/>
      <c r="F970"/>
      <c r="G970"/>
      <c r="K970"/>
      <c r="L970" s="6"/>
      <c r="P970"/>
      <c r="Q970" s="125"/>
      <c r="R970"/>
      <c r="S970"/>
      <c r="T970"/>
      <c r="U970"/>
    </row>
  </sheetData>
  <autoFilter ref="A2:Q257" xr:uid="{00000000-0001-0000-0700-000000000000}"/>
  <phoneticPr fontId="30" type="noConversion"/>
  <pageMargins left="0.7" right="0.7" top="0.75" bottom="0.75" header="0.3" footer="0.3"/>
  <pageSetup paperSize="9" orientation="portrait" r:id="rId1"/>
  <headerFooter>
    <oddFooter>&amp;C_x000D_&amp;1#&amp;"Calibri"&amp;10&amp;K000000 CONTROLLED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000"/>
    <pageSetUpPr fitToPage="1"/>
  </sheetPr>
  <dimension ref="A1:B158"/>
  <sheetViews>
    <sheetView topLeftCell="A73" workbookViewId="0">
      <selection activeCell="D245" sqref="D245"/>
    </sheetView>
  </sheetViews>
  <sheetFormatPr defaultColWidth="9.109375" defaultRowHeight="14.4" x14ac:dyDescent="0.3"/>
  <cols>
    <col min="1" max="1" width="25.6640625" style="108" bestFit="1" customWidth="1"/>
    <col min="2" max="2" width="29" style="113" bestFit="1" customWidth="1"/>
    <col min="3" max="16384" width="9.109375" style="108"/>
  </cols>
  <sheetData>
    <row r="1" spans="1:2" s="9" customFormat="1" x14ac:dyDescent="0.3">
      <c r="A1" s="9" t="s">
        <v>1158</v>
      </c>
      <c r="B1" s="9" t="s">
        <v>1160</v>
      </c>
    </row>
    <row r="2" spans="1:2" x14ac:dyDescent="0.3">
      <c r="A2" s="108" t="s">
        <v>2</v>
      </c>
      <c r="B2" s="113" t="s">
        <v>909</v>
      </c>
    </row>
    <row r="3" spans="1:2" x14ac:dyDescent="0.3">
      <c r="B3" s="113" t="s">
        <v>910</v>
      </c>
    </row>
    <row r="4" spans="1:2" x14ac:dyDescent="0.3">
      <c r="B4" s="113" t="s">
        <v>911</v>
      </c>
    </row>
    <row r="5" spans="1:2" x14ac:dyDescent="0.3">
      <c r="B5" s="113" t="s">
        <v>912</v>
      </c>
    </row>
    <row r="6" spans="1:2" x14ac:dyDescent="0.3">
      <c r="B6" s="113" t="s">
        <v>913</v>
      </c>
    </row>
    <row r="7" spans="1:2" x14ac:dyDescent="0.3">
      <c r="B7" s="113" t="s">
        <v>914</v>
      </c>
    </row>
    <row r="8" spans="1:2" x14ac:dyDescent="0.3">
      <c r="B8" s="113" t="s">
        <v>915</v>
      </c>
    </row>
    <row r="9" spans="1:2" x14ac:dyDescent="0.3">
      <c r="B9" s="113" t="s">
        <v>916</v>
      </c>
    </row>
    <row r="10" spans="1:2" x14ac:dyDescent="0.3">
      <c r="B10" s="113" t="s">
        <v>917</v>
      </c>
    </row>
    <row r="11" spans="1:2" x14ac:dyDescent="0.3">
      <c r="B11" s="113" t="s">
        <v>918</v>
      </c>
    </row>
    <row r="12" spans="1:2" x14ac:dyDescent="0.3">
      <c r="B12" s="113" t="s">
        <v>919</v>
      </c>
    </row>
    <row r="14" spans="1:2" x14ac:dyDescent="0.3">
      <c r="A14" s="108" t="s">
        <v>863</v>
      </c>
      <c r="B14" s="113" t="s">
        <v>920</v>
      </c>
    </row>
    <row r="15" spans="1:2" x14ac:dyDescent="0.3">
      <c r="B15" s="113" t="s">
        <v>921</v>
      </c>
    </row>
    <row r="16" spans="1:2" x14ac:dyDescent="0.3">
      <c r="B16" s="113" t="s">
        <v>922</v>
      </c>
    </row>
    <row r="17" spans="1:2" x14ac:dyDescent="0.3">
      <c r="B17" s="113" t="s">
        <v>923</v>
      </c>
    </row>
    <row r="18" spans="1:2" x14ac:dyDescent="0.3">
      <c r="B18" s="113" t="s">
        <v>924</v>
      </c>
    </row>
    <row r="19" spans="1:2" x14ac:dyDescent="0.3">
      <c r="B19" s="113" t="s">
        <v>925</v>
      </c>
    </row>
    <row r="21" spans="1:2" x14ac:dyDescent="0.3">
      <c r="A21" s="108" t="s">
        <v>786</v>
      </c>
      <c r="B21" s="113" t="s">
        <v>926</v>
      </c>
    </row>
    <row r="22" spans="1:2" x14ac:dyDescent="0.3">
      <c r="B22" s="113" t="s">
        <v>927</v>
      </c>
    </row>
    <row r="23" spans="1:2" x14ac:dyDescent="0.3">
      <c r="B23" s="113" t="s">
        <v>928</v>
      </c>
    </row>
    <row r="24" spans="1:2" x14ac:dyDescent="0.3">
      <c r="B24" s="113" t="s">
        <v>929</v>
      </c>
    </row>
    <row r="25" spans="1:2" x14ac:dyDescent="0.3">
      <c r="B25" s="113" t="s">
        <v>930</v>
      </c>
    </row>
    <row r="27" spans="1:2" x14ac:dyDescent="0.3">
      <c r="A27" s="108" t="s">
        <v>864</v>
      </c>
      <c r="B27" s="113" t="s">
        <v>931</v>
      </c>
    </row>
    <row r="28" spans="1:2" x14ac:dyDescent="0.3">
      <c r="B28" s="113" t="s">
        <v>932</v>
      </c>
    </row>
    <row r="29" spans="1:2" x14ac:dyDescent="0.3">
      <c r="B29" s="113" t="s">
        <v>933</v>
      </c>
    </row>
    <row r="30" spans="1:2" x14ac:dyDescent="0.3">
      <c r="B30" s="113" t="s">
        <v>934</v>
      </c>
    </row>
    <row r="31" spans="1:2" x14ac:dyDescent="0.3">
      <c r="B31" s="113" t="s">
        <v>935</v>
      </c>
    </row>
    <row r="32" spans="1:2" x14ac:dyDescent="0.3">
      <c r="B32" s="113" t="s">
        <v>936</v>
      </c>
    </row>
    <row r="33" spans="1:2" x14ac:dyDescent="0.3">
      <c r="B33" s="113" t="s">
        <v>937</v>
      </c>
    </row>
    <row r="34" spans="1:2" x14ac:dyDescent="0.3">
      <c r="B34" s="113" t="s">
        <v>938</v>
      </c>
    </row>
    <row r="35" spans="1:2" x14ac:dyDescent="0.3">
      <c r="B35" s="113" t="s">
        <v>939</v>
      </c>
    </row>
    <row r="36" spans="1:2" x14ac:dyDescent="0.3">
      <c r="B36" s="113" t="s">
        <v>940</v>
      </c>
    </row>
    <row r="37" spans="1:2" x14ac:dyDescent="0.3">
      <c r="B37" s="113" t="s">
        <v>941</v>
      </c>
    </row>
    <row r="38" spans="1:2" x14ac:dyDescent="0.3">
      <c r="B38" s="113" t="s">
        <v>942</v>
      </c>
    </row>
    <row r="39" spans="1:2" x14ac:dyDescent="0.3">
      <c r="B39" s="113" t="s">
        <v>943</v>
      </c>
    </row>
    <row r="40" spans="1:2" x14ac:dyDescent="0.3">
      <c r="B40" s="113" t="s">
        <v>944</v>
      </c>
    </row>
    <row r="41" spans="1:2" x14ac:dyDescent="0.3">
      <c r="B41" s="113" t="s">
        <v>945</v>
      </c>
    </row>
    <row r="42" spans="1:2" x14ac:dyDescent="0.3">
      <c r="B42" s="113" t="s">
        <v>946</v>
      </c>
    </row>
    <row r="43" spans="1:2" x14ac:dyDescent="0.3">
      <c r="B43" s="113" t="s">
        <v>947</v>
      </c>
    </row>
    <row r="44" spans="1:2" x14ac:dyDescent="0.3">
      <c r="B44" s="113" t="s">
        <v>948</v>
      </c>
    </row>
    <row r="46" spans="1:2" x14ac:dyDescent="0.3">
      <c r="A46" s="108" t="s">
        <v>865</v>
      </c>
      <c r="B46" s="113" t="s">
        <v>949</v>
      </c>
    </row>
    <row r="47" spans="1:2" x14ac:dyDescent="0.3">
      <c r="B47" s="113" t="s">
        <v>950</v>
      </c>
    </row>
    <row r="48" spans="1:2" x14ac:dyDescent="0.3">
      <c r="B48" s="113" t="s">
        <v>951</v>
      </c>
    </row>
    <row r="49" spans="1:2" x14ac:dyDescent="0.3">
      <c r="B49" s="113" t="s">
        <v>952</v>
      </c>
    </row>
    <row r="50" spans="1:2" x14ac:dyDescent="0.3">
      <c r="B50" s="113" t="s">
        <v>953</v>
      </c>
    </row>
    <row r="51" spans="1:2" x14ac:dyDescent="0.3">
      <c r="B51" s="113" t="s">
        <v>954</v>
      </c>
    </row>
    <row r="53" spans="1:2" x14ac:dyDescent="0.3">
      <c r="A53" s="108" t="s">
        <v>866</v>
      </c>
      <c r="B53" s="113" t="s">
        <v>955</v>
      </c>
    </row>
    <row r="54" spans="1:2" x14ac:dyDescent="0.3">
      <c r="B54" s="113" t="s">
        <v>956</v>
      </c>
    </row>
    <row r="55" spans="1:2" x14ac:dyDescent="0.3">
      <c r="B55" s="113" t="s">
        <v>957</v>
      </c>
    </row>
    <row r="56" spans="1:2" x14ac:dyDescent="0.3">
      <c r="B56" s="113" t="s">
        <v>958</v>
      </c>
    </row>
    <row r="57" spans="1:2" x14ac:dyDescent="0.3">
      <c r="B57" s="113" t="s">
        <v>959</v>
      </c>
    </row>
    <row r="58" spans="1:2" x14ac:dyDescent="0.3">
      <c r="B58" s="113" t="s">
        <v>960</v>
      </c>
    </row>
    <row r="59" spans="1:2" x14ac:dyDescent="0.3">
      <c r="B59" s="113" t="s">
        <v>961</v>
      </c>
    </row>
    <row r="60" spans="1:2" x14ac:dyDescent="0.3">
      <c r="B60" s="113" t="s">
        <v>962</v>
      </c>
    </row>
    <row r="61" spans="1:2" x14ac:dyDescent="0.3">
      <c r="B61" s="113" t="s">
        <v>963</v>
      </c>
    </row>
    <row r="62" spans="1:2" x14ac:dyDescent="0.3">
      <c r="B62" s="113" t="s">
        <v>964</v>
      </c>
    </row>
    <row r="63" spans="1:2" x14ac:dyDescent="0.3">
      <c r="B63" s="113" t="s">
        <v>965</v>
      </c>
    </row>
    <row r="64" spans="1:2" x14ac:dyDescent="0.3">
      <c r="B64" s="113" t="s">
        <v>966</v>
      </c>
    </row>
    <row r="65" spans="1:2" x14ac:dyDescent="0.3">
      <c r="B65" s="113" t="s">
        <v>967</v>
      </c>
    </row>
    <row r="67" spans="1:2" x14ac:dyDescent="0.3">
      <c r="A67" s="108" t="s">
        <v>867</v>
      </c>
      <c r="B67" s="113" t="s">
        <v>968</v>
      </c>
    </row>
    <row r="68" spans="1:2" x14ac:dyDescent="0.3">
      <c r="B68" s="113" t="s">
        <v>969</v>
      </c>
    </row>
    <row r="69" spans="1:2" x14ac:dyDescent="0.3">
      <c r="B69" s="113" t="s">
        <v>970</v>
      </c>
    </row>
    <row r="70" spans="1:2" x14ac:dyDescent="0.3">
      <c r="B70" s="113" t="s">
        <v>971</v>
      </c>
    </row>
    <row r="71" spans="1:2" x14ac:dyDescent="0.3">
      <c r="B71" s="113" t="s">
        <v>972</v>
      </c>
    </row>
    <row r="73" spans="1:2" x14ac:dyDescent="0.3">
      <c r="A73" s="108" t="s">
        <v>3</v>
      </c>
      <c r="B73" s="113" t="s">
        <v>973</v>
      </c>
    </row>
    <row r="75" spans="1:2" x14ac:dyDescent="0.3">
      <c r="A75" s="108" t="s">
        <v>788</v>
      </c>
      <c r="B75" s="113" t="s">
        <v>974</v>
      </c>
    </row>
    <row r="76" spans="1:2" x14ac:dyDescent="0.3">
      <c r="B76" s="113" t="s">
        <v>975</v>
      </c>
    </row>
    <row r="77" spans="1:2" x14ac:dyDescent="0.3">
      <c r="B77" s="113" t="s">
        <v>976</v>
      </c>
    </row>
    <row r="78" spans="1:2" x14ac:dyDescent="0.3">
      <c r="B78" s="113" t="s">
        <v>977</v>
      </c>
    </row>
    <row r="79" spans="1:2" x14ac:dyDescent="0.3">
      <c r="B79" s="113" t="s">
        <v>978</v>
      </c>
    </row>
    <row r="80" spans="1:2" x14ac:dyDescent="0.3">
      <c r="B80" s="113" t="s">
        <v>979</v>
      </c>
    </row>
    <row r="82" spans="1:2" x14ac:dyDescent="0.3">
      <c r="A82" s="108" t="s">
        <v>4</v>
      </c>
      <c r="B82" s="113" t="s">
        <v>980</v>
      </c>
    </row>
    <row r="84" spans="1:2" x14ac:dyDescent="0.3">
      <c r="A84" s="108" t="s">
        <v>868</v>
      </c>
      <c r="B84" s="113" t="s">
        <v>981</v>
      </c>
    </row>
    <row r="85" spans="1:2" x14ac:dyDescent="0.3">
      <c r="B85" s="113" t="s">
        <v>982</v>
      </c>
    </row>
    <row r="86" spans="1:2" x14ac:dyDescent="0.3">
      <c r="B86" s="113" t="s">
        <v>983</v>
      </c>
    </row>
    <row r="87" spans="1:2" x14ac:dyDescent="0.3">
      <c r="B87" s="113" t="s">
        <v>984</v>
      </c>
    </row>
    <row r="88" spans="1:2" x14ac:dyDescent="0.3">
      <c r="B88" s="113" t="s">
        <v>985</v>
      </c>
    </row>
    <row r="89" spans="1:2" x14ac:dyDescent="0.3">
      <c r="B89" s="113" t="s">
        <v>986</v>
      </c>
    </row>
    <row r="91" spans="1:2" x14ac:dyDescent="0.3">
      <c r="A91" s="108" t="s">
        <v>1529</v>
      </c>
      <c r="B91" s="113" t="s">
        <v>987</v>
      </c>
    </row>
    <row r="92" spans="1:2" x14ac:dyDescent="0.3">
      <c r="B92" s="113" t="s">
        <v>1149</v>
      </c>
    </row>
    <row r="94" spans="1:2" x14ac:dyDescent="0.3">
      <c r="A94" s="108" t="s">
        <v>6</v>
      </c>
      <c r="B94" s="113" t="s">
        <v>988</v>
      </c>
    </row>
    <row r="95" spans="1:2" x14ac:dyDescent="0.3">
      <c r="B95" s="113" t="s">
        <v>989</v>
      </c>
    </row>
    <row r="96" spans="1:2" x14ac:dyDescent="0.3">
      <c r="B96" s="113" t="s">
        <v>990</v>
      </c>
    </row>
    <row r="97" spans="1:2" x14ac:dyDescent="0.3">
      <c r="B97" s="113" t="s">
        <v>991</v>
      </c>
    </row>
    <row r="98" spans="1:2" x14ac:dyDescent="0.3">
      <c r="B98" s="113" t="s">
        <v>992</v>
      </c>
    </row>
    <row r="99" spans="1:2" x14ac:dyDescent="0.3">
      <c r="B99" s="113" t="s">
        <v>993</v>
      </c>
    </row>
    <row r="100" spans="1:2" x14ac:dyDescent="0.3">
      <c r="B100" s="113" t="s">
        <v>994</v>
      </c>
    </row>
    <row r="102" spans="1:2" x14ac:dyDescent="0.3">
      <c r="A102" s="108" t="s">
        <v>770</v>
      </c>
      <c r="B102" s="113" t="s">
        <v>995</v>
      </c>
    </row>
    <row r="103" spans="1:2" x14ac:dyDescent="0.3">
      <c r="B103" s="113" t="s">
        <v>996</v>
      </c>
    </row>
    <row r="104" spans="1:2" x14ac:dyDescent="0.3">
      <c r="B104" s="113" t="s">
        <v>997</v>
      </c>
    </row>
    <row r="105" spans="1:2" x14ac:dyDescent="0.3">
      <c r="B105" s="113" t="s">
        <v>998</v>
      </c>
    </row>
    <row r="106" spans="1:2" x14ac:dyDescent="0.3">
      <c r="B106" s="113" t="s">
        <v>999</v>
      </c>
    </row>
    <row r="107" spans="1:2" x14ac:dyDescent="0.3">
      <c r="B107" s="113" t="s">
        <v>1000</v>
      </c>
    </row>
    <row r="109" spans="1:2" x14ac:dyDescent="0.3">
      <c r="A109" s="108" t="s">
        <v>1159</v>
      </c>
      <c r="B109" s="113" t="s">
        <v>1150</v>
      </c>
    </row>
    <row r="110" spans="1:2" x14ac:dyDescent="0.3">
      <c r="B110" s="113" t="s">
        <v>1151</v>
      </c>
    </row>
    <row r="111" spans="1:2" s="119" customFormat="1" x14ac:dyDescent="0.3">
      <c r="B111" s="113" t="s">
        <v>1203</v>
      </c>
    </row>
    <row r="113" spans="1:2" x14ac:dyDescent="0.3">
      <c r="A113" s="108" t="s">
        <v>7</v>
      </c>
      <c r="B113" s="113" t="s">
        <v>1001</v>
      </c>
    </row>
    <row r="115" spans="1:2" x14ac:dyDescent="0.3">
      <c r="A115" s="108" t="s">
        <v>8</v>
      </c>
      <c r="B115" s="113" t="s">
        <v>1002</v>
      </c>
    </row>
    <row r="116" spans="1:2" x14ac:dyDescent="0.3">
      <c r="B116" s="113" t="s">
        <v>1003</v>
      </c>
    </row>
    <row r="117" spans="1:2" x14ac:dyDescent="0.3">
      <c r="B117" s="113" t="s">
        <v>1004</v>
      </c>
    </row>
    <row r="118" spans="1:2" x14ac:dyDescent="0.3">
      <c r="B118" s="113" t="s">
        <v>1005</v>
      </c>
    </row>
    <row r="119" spans="1:2" x14ac:dyDescent="0.3">
      <c r="B119" s="113" t="s">
        <v>1006</v>
      </c>
    </row>
    <row r="120" spans="1:2" x14ac:dyDescent="0.3">
      <c r="B120" s="113" t="s">
        <v>1007</v>
      </c>
    </row>
    <row r="122" spans="1:2" x14ac:dyDescent="0.3">
      <c r="A122" s="108" t="s">
        <v>9</v>
      </c>
      <c r="B122" s="113" t="s">
        <v>1008</v>
      </c>
    </row>
    <row r="124" spans="1:2" x14ac:dyDescent="0.3">
      <c r="A124" s="108" t="s">
        <v>15</v>
      </c>
      <c r="B124" s="113" t="s">
        <v>1009</v>
      </c>
    </row>
    <row r="125" spans="1:2" x14ac:dyDescent="0.3">
      <c r="B125" s="113" t="s">
        <v>1010</v>
      </c>
    </row>
    <row r="126" spans="1:2" x14ac:dyDescent="0.3">
      <c r="B126" s="113" t="s">
        <v>1011</v>
      </c>
    </row>
    <row r="127" spans="1:2" x14ac:dyDescent="0.3">
      <c r="B127" s="113" t="s">
        <v>1012</v>
      </c>
    </row>
    <row r="128" spans="1:2" x14ac:dyDescent="0.3">
      <c r="B128" s="113" t="s">
        <v>1013</v>
      </c>
    </row>
    <row r="129" spans="1:2" x14ac:dyDescent="0.3">
      <c r="B129" s="113" t="s">
        <v>1014</v>
      </c>
    </row>
    <row r="130" spans="1:2" x14ac:dyDescent="0.3">
      <c r="B130" s="113" t="s">
        <v>1015</v>
      </c>
    </row>
    <row r="131" spans="1:2" x14ac:dyDescent="0.3">
      <c r="B131" s="113" t="s">
        <v>1016</v>
      </c>
    </row>
    <row r="133" spans="1:2" x14ac:dyDescent="0.3">
      <c r="A133" s="108" t="s">
        <v>10</v>
      </c>
      <c r="B133" s="113" t="s">
        <v>1017</v>
      </c>
    </row>
    <row r="134" spans="1:2" x14ac:dyDescent="0.3">
      <c r="B134" s="113" t="s">
        <v>1018</v>
      </c>
    </row>
    <row r="135" spans="1:2" x14ac:dyDescent="0.3">
      <c r="B135" s="113" t="s">
        <v>1019</v>
      </c>
    </row>
    <row r="136" spans="1:2" x14ac:dyDescent="0.3">
      <c r="B136" s="113" t="s">
        <v>1020</v>
      </c>
    </row>
    <row r="137" spans="1:2" x14ac:dyDescent="0.3">
      <c r="B137" s="113" t="s">
        <v>1021</v>
      </c>
    </row>
    <row r="138" spans="1:2" x14ac:dyDescent="0.3">
      <c r="B138" s="113" t="s">
        <v>1022</v>
      </c>
    </row>
    <row r="140" spans="1:2" x14ac:dyDescent="0.3">
      <c r="A140" s="108" t="s">
        <v>11</v>
      </c>
      <c r="B140" s="113" t="s">
        <v>1023</v>
      </c>
    </row>
    <row r="141" spans="1:2" x14ac:dyDescent="0.3">
      <c r="B141" s="113" t="s">
        <v>1024</v>
      </c>
    </row>
    <row r="142" spans="1:2" x14ac:dyDescent="0.3">
      <c r="B142" s="113" t="s">
        <v>1025</v>
      </c>
    </row>
    <row r="143" spans="1:2" x14ac:dyDescent="0.3">
      <c r="B143" s="113" t="s">
        <v>1026</v>
      </c>
    </row>
    <row r="144" spans="1:2" x14ac:dyDescent="0.3">
      <c r="B144" s="113" t="s">
        <v>1027</v>
      </c>
    </row>
    <row r="145" spans="1:2" x14ac:dyDescent="0.3">
      <c r="B145" s="113" t="s">
        <v>1028</v>
      </c>
    </row>
    <row r="147" spans="1:2" x14ac:dyDescent="0.3">
      <c r="A147" s="108" t="s">
        <v>787</v>
      </c>
      <c r="B147" s="113" t="s">
        <v>1029</v>
      </c>
    </row>
    <row r="148" spans="1:2" x14ac:dyDescent="0.3">
      <c r="B148" s="113" t="s">
        <v>1030</v>
      </c>
    </row>
    <row r="149" spans="1:2" x14ac:dyDescent="0.3">
      <c r="B149" s="113" t="s">
        <v>1031</v>
      </c>
    </row>
    <row r="150" spans="1:2" x14ac:dyDescent="0.3">
      <c r="B150" s="113" t="s">
        <v>1032</v>
      </c>
    </row>
    <row r="151" spans="1:2" x14ac:dyDescent="0.3">
      <c r="B151" s="113" t="s">
        <v>1033</v>
      </c>
    </row>
    <row r="152" spans="1:2" x14ac:dyDescent="0.3">
      <c r="B152" s="113" t="s">
        <v>1034</v>
      </c>
    </row>
    <row r="154" spans="1:2" x14ac:dyDescent="0.3">
      <c r="A154" s="108" t="s">
        <v>12</v>
      </c>
      <c r="B154" s="113" t="s">
        <v>1035</v>
      </c>
    </row>
    <row r="155" spans="1:2" x14ac:dyDescent="0.3">
      <c r="B155" s="113" t="s">
        <v>1036</v>
      </c>
    </row>
    <row r="156" spans="1:2" x14ac:dyDescent="0.3">
      <c r="B156" s="113" t="s">
        <v>1155</v>
      </c>
    </row>
    <row r="157" spans="1:2" x14ac:dyDescent="0.3">
      <c r="B157" s="113" t="s">
        <v>1156</v>
      </c>
    </row>
    <row r="158" spans="1:2" x14ac:dyDescent="0.3">
      <c r="A158" s="108" t="s">
        <v>13</v>
      </c>
      <c r="B158" s="113" t="s">
        <v>1037</v>
      </c>
    </row>
  </sheetData>
  <pageMargins left="0.70866141732283472" right="0.70866141732283472" top="0.74803149606299213" bottom="0.74803149606299213" header="0.31496062992125984" footer="0.31496062992125984"/>
  <pageSetup paperSize="9" scale="64" fitToHeight="2" orientation="portrait" r:id="rId1"/>
  <headerFooter>
    <oddFooter>&amp;C_x000D_&amp;1#&amp;"Calibri"&amp;10&amp;K000000 CONTROLLED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sheetPr>
  <dimension ref="A1:B154"/>
  <sheetViews>
    <sheetView workbookViewId="0">
      <selection activeCell="D245" sqref="D245"/>
    </sheetView>
  </sheetViews>
  <sheetFormatPr defaultRowHeight="14.4" x14ac:dyDescent="0.3"/>
  <cols>
    <col min="1" max="1" width="20" style="108" customWidth="1"/>
    <col min="2" max="2" width="29" bestFit="1" customWidth="1"/>
  </cols>
  <sheetData>
    <row r="1" spans="1:2" x14ac:dyDescent="0.3">
      <c r="A1" s="108" t="s">
        <v>2</v>
      </c>
      <c r="B1" s="108" t="s">
        <v>909</v>
      </c>
    </row>
    <row r="2" spans="1:2" x14ac:dyDescent="0.3">
      <c r="A2" s="108" t="s">
        <v>1038</v>
      </c>
      <c r="B2" s="108" t="s">
        <v>910</v>
      </c>
    </row>
    <row r="3" spans="1:2" x14ac:dyDescent="0.3">
      <c r="A3" s="108" t="s">
        <v>1039</v>
      </c>
      <c r="B3" s="108" t="s">
        <v>911</v>
      </c>
    </row>
    <row r="4" spans="1:2" x14ac:dyDescent="0.3">
      <c r="A4" s="108" t="s">
        <v>1040</v>
      </c>
      <c r="B4" s="108" t="s">
        <v>912</v>
      </c>
    </row>
    <row r="5" spans="1:2" x14ac:dyDescent="0.3">
      <c r="A5" s="108" t="s">
        <v>1041</v>
      </c>
      <c r="B5" s="108" t="s">
        <v>1167</v>
      </c>
    </row>
    <row r="6" spans="1:2" x14ac:dyDescent="0.3">
      <c r="A6" s="108" t="s">
        <v>1042</v>
      </c>
      <c r="B6" s="108" t="s">
        <v>913</v>
      </c>
    </row>
    <row r="7" spans="1:2" x14ac:dyDescent="0.3">
      <c r="A7" s="108" t="s">
        <v>1043</v>
      </c>
      <c r="B7" s="108" t="s">
        <v>914</v>
      </c>
    </row>
    <row r="8" spans="1:2" x14ac:dyDescent="0.3">
      <c r="A8" s="108" t="s">
        <v>1044</v>
      </c>
      <c r="B8" s="108" t="s">
        <v>915</v>
      </c>
    </row>
    <row r="9" spans="1:2" x14ac:dyDescent="0.3">
      <c r="A9" s="108" t="s">
        <v>1045</v>
      </c>
      <c r="B9" s="108" t="s">
        <v>916</v>
      </c>
    </row>
    <row r="10" spans="1:2" x14ac:dyDescent="0.3">
      <c r="A10" s="108" t="s">
        <v>1046</v>
      </c>
      <c r="B10" s="108" t="s">
        <v>917</v>
      </c>
    </row>
    <row r="11" spans="1:2" x14ac:dyDescent="0.3">
      <c r="A11" s="108" t="s">
        <v>1047</v>
      </c>
      <c r="B11" s="108" t="s">
        <v>918</v>
      </c>
    </row>
    <row r="12" spans="1:2" x14ac:dyDescent="0.3">
      <c r="A12" s="108" t="s">
        <v>1168</v>
      </c>
      <c r="B12" s="108" t="s">
        <v>1166</v>
      </c>
    </row>
    <row r="13" spans="1:2" x14ac:dyDescent="0.3">
      <c r="A13" s="108" t="s">
        <v>1169</v>
      </c>
      <c r="B13" s="108" t="s">
        <v>919</v>
      </c>
    </row>
    <row r="14" spans="1:2" x14ac:dyDescent="0.3">
      <c r="A14" s="108" t="s">
        <v>863</v>
      </c>
      <c r="B14" s="108" t="s">
        <v>920</v>
      </c>
    </row>
    <row r="15" spans="1:2" x14ac:dyDescent="0.3">
      <c r="A15" s="108" t="s">
        <v>1048</v>
      </c>
      <c r="B15" s="108" t="s">
        <v>921</v>
      </c>
    </row>
    <row r="16" spans="1:2" x14ac:dyDescent="0.3">
      <c r="A16" s="108" t="s">
        <v>1049</v>
      </c>
      <c r="B16" s="108" t="s">
        <v>922</v>
      </c>
    </row>
    <row r="17" spans="1:2" x14ac:dyDescent="0.3">
      <c r="A17" s="108" t="s">
        <v>1050</v>
      </c>
      <c r="B17" s="108" t="s">
        <v>923</v>
      </c>
    </row>
    <row r="18" spans="1:2" x14ac:dyDescent="0.3">
      <c r="A18" s="108" t="s">
        <v>1051</v>
      </c>
      <c r="B18" s="108" t="s">
        <v>924</v>
      </c>
    </row>
    <row r="19" spans="1:2" x14ac:dyDescent="0.3">
      <c r="A19" s="108" t="s">
        <v>1052</v>
      </c>
      <c r="B19" s="108" t="s">
        <v>925</v>
      </c>
    </row>
    <row r="20" spans="1:2" s="108" customFormat="1" x14ac:dyDescent="0.3">
      <c r="A20" s="108" t="s">
        <v>1171</v>
      </c>
      <c r="B20" s="108" t="s">
        <v>1170</v>
      </c>
    </row>
    <row r="21" spans="1:2" x14ac:dyDescent="0.3">
      <c r="A21" s="108" t="s">
        <v>786</v>
      </c>
      <c r="B21" s="108" t="s">
        <v>926</v>
      </c>
    </row>
    <row r="22" spans="1:2" x14ac:dyDescent="0.3">
      <c r="A22" s="108" t="s">
        <v>1053</v>
      </c>
      <c r="B22" s="108" t="s">
        <v>927</v>
      </c>
    </row>
    <row r="23" spans="1:2" x14ac:dyDescent="0.3">
      <c r="A23" s="108" t="s">
        <v>1054</v>
      </c>
      <c r="B23" s="108" t="s">
        <v>928</v>
      </c>
    </row>
    <row r="24" spans="1:2" x14ac:dyDescent="0.3">
      <c r="A24" s="108" t="s">
        <v>1055</v>
      </c>
      <c r="B24" s="108" t="s">
        <v>929</v>
      </c>
    </row>
    <row r="25" spans="1:2" x14ac:dyDescent="0.3">
      <c r="A25" s="108" t="s">
        <v>1056</v>
      </c>
      <c r="B25" s="108" t="s">
        <v>930</v>
      </c>
    </row>
    <row r="26" spans="1:2" s="108" customFormat="1" x14ac:dyDescent="0.3">
      <c r="A26" s="108" t="s">
        <v>1173</v>
      </c>
      <c r="B26" s="108" t="s">
        <v>1172</v>
      </c>
    </row>
    <row r="27" spans="1:2" x14ac:dyDescent="0.3">
      <c r="A27" s="108" t="s">
        <v>864</v>
      </c>
      <c r="B27" s="108" t="s">
        <v>931</v>
      </c>
    </row>
    <row r="28" spans="1:2" x14ac:dyDescent="0.3">
      <c r="A28" s="108" t="s">
        <v>1057</v>
      </c>
      <c r="B28" s="108" t="s">
        <v>932</v>
      </c>
    </row>
    <row r="29" spans="1:2" x14ac:dyDescent="0.3">
      <c r="A29" s="108" t="s">
        <v>1058</v>
      </c>
      <c r="B29" s="108" t="s">
        <v>933</v>
      </c>
    </row>
    <row r="30" spans="1:2" x14ac:dyDescent="0.3">
      <c r="A30" s="108" t="s">
        <v>1059</v>
      </c>
      <c r="B30" s="108" t="s">
        <v>934</v>
      </c>
    </row>
    <row r="31" spans="1:2" x14ac:dyDescent="0.3">
      <c r="A31" s="108" t="s">
        <v>1060</v>
      </c>
      <c r="B31" s="108" t="s">
        <v>935</v>
      </c>
    </row>
    <row r="32" spans="1:2" x14ac:dyDescent="0.3">
      <c r="A32" s="108" t="s">
        <v>1061</v>
      </c>
      <c r="B32" s="108" t="s">
        <v>936</v>
      </c>
    </row>
    <row r="33" spans="1:2" x14ac:dyDescent="0.3">
      <c r="A33" s="108" t="s">
        <v>1062</v>
      </c>
      <c r="B33" s="108" t="s">
        <v>937</v>
      </c>
    </row>
    <row r="34" spans="1:2" x14ac:dyDescent="0.3">
      <c r="A34" s="108" t="s">
        <v>1063</v>
      </c>
      <c r="B34" s="108" t="s">
        <v>938</v>
      </c>
    </row>
    <row r="35" spans="1:2" x14ac:dyDescent="0.3">
      <c r="A35" s="108" t="s">
        <v>1064</v>
      </c>
      <c r="B35" s="108" t="s">
        <v>939</v>
      </c>
    </row>
    <row r="36" spans="1:2" x14ac:dyDescent="0.3">
      <c r="A36" s="108" t="s">
        <v>1065</v>
      </c>
      <c r="B36" s="108" t="s">
        <v>940</v>
      </c>
    </row>
    <row r="37" spans="1:2" x14ac:dyDescent="0.3">
      <c r="A37" s="108" t="s">
        <v>1066</v>
      </c>
      <c r="B37" s="108" t="s">
        <v>941</v>
      </c>
    </row>
    <row r="38" spans="1:2" x14ac:dyDescent="0.3">
      <c r="A38" s="108" t="s">
        <v>1067</v>
      </c>
      <c r="B38" s="108" t="s">
        <v>942</v>
      </c>
    </row>
    <row r="39" spans="1:2" x14ac:dyDescent="0.3">
      <c r="A39" s="108" t="s">
        <v>1068</v>
      </c>
      <c r="B39" s="108" t="s">
        <v>943</v>
      </c>
    </row>
    <row r="40" spans="1:2" x14ac:dyDescent="0.3">
      <c r="A40" s="108" t="s">
        <v>1069</v>
      </c>
      <c r="B40" s="108" t="s">
        <v>944</v>
      </c>
    </row>
    <row r="41" spans="1:2" x14ac:dyDescent="0.3">
      <c r="A41" s="108" t="s">
        <v>1070</v>
      </c>
      <c r="B41" s="108" t="s">
        <v>945</v>
      </c>
    </row>
    <row r="42" spans="1:2" x14ac:dyDescent="0.3">
      <c r="A42" s="108" t="s">
        <v>1071</v>
      </c>
      <c r="B42" s="108" t="s">
        <v>946</v>
      </c>
    </row>
    <row r="43" spans="1:2" x14ac:dyDescent="0.3">
      <c r="A43" s="108" t="s">
        <v>1072</v>
      </c>
      <c r="B43" s="108" t="s">
        <v>947</v>
      </c>
    </row>
    <row r="44" spans="1:2" x14ac:dyDescent="0.3">
      <c r="A44" s="108" t="s">
        <v>1073</v>
      </c>
      <c r="B44" s="108" t="s">
        <v>948</v>
      </c>
    </row>
    <row r="45" spans="1:2" s="108" customFormat="1" x14ac:dyDescent="0.3">
      <c r="A45" s="108" t="s">
        <v>1176</v>
      </c>
      <c r="B45" s="108" t="s">
        <v>1174</v>
      </c>
    </row>
    <row r="46" spans="1:2" s="108" customFormat="1" x14ac:dyDescent="0.3">
      <c r="A46" s="108" t="s">
        <v>1177</v>
      </c>
      <c r="B46" s="108" t="s">
        <v>1175</v>
      </c>
    </row>
    <row r="47" spans="1:2" x14ac:dyDescent="0.3">
      <c r="A47" s="108" t="s">
        <v>865</v>
      </c>
      <c r="B47" s="108" t="s">
        <v>949</v>
      </c>
    </row>
    <row r="48" spans="1:2" x14ac:dyDescent="0.3">
      <c r="A48" s="108" t="s">
        <v>1074</v>
      </c>
      <c r="B48" s="108" t="s">
        <v>950</v>
      </c>
    </row>
    <row r="49" spans="1:2" x14ac:dyDescent="0.3">
      <c r="A49" s="108" t="s">
        <v>1075</v>
      </c>
      <c r="B49" s="108" t="s">
        <v>951</v>
      </c>
    </row>
    <row r="50" spans="1:2" x14ac:dyDescent="0.3">
      <c r="A50" s="108" t="s">
        <v>1076</v>
      </c>
      <c r="B50" s="108" t="s">
        <v>952</v>
      </c>
    </row>
    <row r="51" spans="1:2" x14ac:dyDescent="0.3">
      <c r="A51" s="108" t="s">
        <v>1077</v>
      </c>
      <c r="B51" s="108" t="s">
        <v>953</v>
      </c>
    </row>
    <row r="52" spans="1:2" x14ac:dyDescent="0.3">
      <c r="A52" s="108" t="s">
        <v>1078</v>
      </c>
      <c r="B52" s="108" t="s">
        <v>954</v>
      </c>
    </row>
    <row r="53" spans="1:2" s="108" customFormat="1" x14ac:dyDescent="0.3">
      <c r="A53" s="108" t="s">
        <v>1179</v>
      </c>
      <c r="B53" s="108" t="s">
        <v>1178</v>
      </c>
    </row>
    <row r="54" spans="1:2" x14ac:dyDescent="0.3">
      <c r="A54" s="108" t="s">
        <v>866</v>
      </c>
      <c r="B54" s="108" t="s">
        <v>955</v>
      </c>
    </row>
    <row r="55" spans="1:2" x14ac:dyDescent="0.3">
      <c r="A55" s="108" t="s">
        <v>1079</v>
      </c>
      <c r="B55" s="108" t="s">
        <v>956</v>
      </c>
    </row>
    <row r="56" spans="1:2" x14ac:dyDescent="0.3">
      <c r="A56" s="108" t="s">
        <v>1080</v>
      </c>
      <c r="B56" s="108" t="s">
        <v>957</v>
      </c>
    </row>
    <row r="57" spans="1:2" x14ac:dyDescent="0.3">
      <c r="A57" s="108" t="s">
        <v>1081</v>
      </c>
      <c r="B57" s="108" t="s">
        <v>958</v>
      </c>
    </row>
    <row r="58" spans="1:2" x14ac:dyDescent="0.3">
      <c r="A58" s="108" t="s">
        <v>1082</v>
      </c>
      <c r="B58" s="108" t="s">
        <v>959</v>
      </c>
    </row>
    <row r="59" spans="1:2" x14ac:dyDescent="0.3">
      <c r="A59" s="108" t="s">
        <v>1083</v>
      </c>
      <c r="B59" s="108" t="s">
        <v>960</v>
      </c>
    </row>
    <row r="60" spans="1:2" x14ac:dyDescent="0.3">
      <c r="A60" s="108" t="s">
        <v>1084</v>
      </c>
      <c r="B60" s="108" t="s">
        <v>961</v>
      </c>
    </row>
    <row r="61" spans="1:2" x14ac:dyDescent="0.3">
      <c r="A61" s="108" t="s">
        <v>1085</v>
      </c>
      <c r="B61" s="108" t="s">
        <v>962</v>
      </c>
    </row>
    <row r="62" spans="1:2" x14ac:dyDescent="0.3">
      <c r="A62" s="108" t="s">
        <v>1086</v>
      </c>
      <c r="B62" s="108" t="s">
        <v>963</v>
      </c>
    </row>
    <row r="63" spans="1:2" x14ac:dyDescent="0.3">
      <c r="A63" s="108" t="s">
        <v>1087</v>
      </c>
      <c r="B63" s="108" t="s">
        <v>964</v>
      </c>
    </row>
    <row r="64" spans="1:2" x14ac:dyDescent="0.3">
      <c r="A64" s="108" t="s">
        <v>1088</v>
      </c>
      <c r="B64" s="108" t="s">
        <v>965</v>
      </c>
    </row>
    <row r="65" spans="1:2" x14ac:dyDescent="0.3">
      <c r="A65" s="108" t="s">
        <v>1089</v>
      </c>
      <c r="B65" s="108" t="s">
        <v>966</v>
      </c>
    </row>
    <row r="66" spans="1:2" x14ac:dyDescent="0.3">
      <c r="A66" s="108" t="s">
        <v>1090</v>
      </c>
      <c r="B66" s="108" t="s">
        <v>967</v>
      </c>
    </row>
    <row r="67" spans="1:2" s="108" customFormat="1" x14ac:dyDescent="0.3">
      <c r="A67" s="108" t="s">
        <v>1182</v>
      </c>
      <c r="B67" s="108" t="s">
        <v>1180</v>
      </c>
    </row>
    <row r="68" spans="1:2" s="108" customFormat="1" x14ac:dyDescent="0.3">
      <c r="A68" s="108" t="s">
        <v>1183</v>
      </c>
      <c r="B68" s="108" t="s">
        <v>1181</v>
      </c>
    </row>
    <row r="69" spans="1:2" x14ac:dyDescent="0.3">
      <c r="A69" s="108" t="s">
        <v>867</v>
      </c>
      <c r="B69" s="108" t="s">
        <v>968</v>
      </c>
    </row>
    <row r="70" spans="1:2" x14ac:dyDescent="0.3">
      <c r="A70" s="108" t="s">
        <v>1091</v>
      </c>
      <c r="B70" s="108" t="s">
        <v>969</v>
      </c>
    </row>
    <row r="71" spans="1:2" x14ac:dyDescent="0.3">
      <c r="A71" s="108" t="s">
        <v>1092</v>
      </c>
      <c r="B71" s="108" t="s">
        <v>970</v>
      </c>
    </row>
    <row r="72" spans="1:2" x14ac:dyDescent="0.3">
      <c r="A72" s="108" t="s">
        <v>1093</v>
      </c>
      <c r="B72" s="108" t="s">
        <v>971</v>
      </c>
    </row>
    <row r="73" spans="1:2" x14ac:dyDescent="0.3">
      <c r="A73" s="108" t="s">
        <v>1094</v>
      </c>
      <c r="B73" s="108" t="s">
        <v>972</v>
      </c>
    </row>
    <row r="74" spans="1:2" s="108" customFormat="1" x14ac:dyDescent="0.3">
      <c r="A74" s="108" t="s">
        <v>1185</v>
      </c>
      <c r="B74" s="108" t="s">
        <v>1184</v>
      </c>
    </row>
    <row r="75" spans="1:2" x14ac:dyDescent="0.3">
      <c r="A75" s="108" t="s">
        <v>3</v>
      </c>
      <c r="B75" s="108" t="s">
        <v>973</v>
      </c>
    </row>
    <row r="76" spans="1:2" x14ac:dyDescent="0.3">
      <c r="A76" s="108" t="s">
        <v>788</v>
      </c>
      <c r="B76" s="108" t="s">
        <v>974</v>
      </c>
    </row>
    <row r="77" spans="1:2" x14ac:dyDescent="0.3">
      <c r="A77" s="108" t="s">
        <v>1095</v>
      </c>
      <c r="B77" s="108" t="s">
        <v>975</v>
      </c>
    </row>
    <row r="78" spans="1:2" x14ac:dyDescent="0.3">
      <c r="A78" s="108" t="s">
        <v>1096</v>
      </c>
      <c r="B78" s="108" t="s">
        <v>976</v>
      </c>
    </row>
    <row r="79" spans="1:2" x14ac:dyDescent="0.3">
      <c r="A79" s="108" t="s">
        <v>1097</v>
      </c>
      <c r="B79" s="108" t="s">
        <v>977</v>
      </c>
    </row>
    <row r="80" spans="1:2" x14ac:dyDescent="0.3">
      <c r="A80" s="108" t="s">
        <v>1098</v>
      </c>
      <c r="B80" s="108" t="s">
        <v>978</v>
      </c>
    </row>
    <row r="81" spans="1:2" x14ac:dyDescent="0.3">
      <c r="A81" s="108" t="s">
        <v>1099</v>
      </c>
      <c r="B81" s="108" t="s">
        <v>979</v>
      </c>
    </row>
    <row r="82" spans="1:2" s="108" customFormat="1" x14ac:dyDescent="0.3">
      <c r="A82" s="108" t="s">
        <v>1186</v>
      </c>
      <c r="B82" s="108" t="s">
        <v>1187</v>
      </c>
    </row>
    <row r="83" spans="1:2" x14ac:dyDescent="0.3">
      <c r="A83" s="108" t="s">
        <v>4</v>
      </c>
      <c r="B83" s="108" t="s">
        <v>980</v>
      </c>
    </row>
    <row r="84" spans="1:2" x14ac:dyDescent="0.3">
      <c r="A84" s="108" t="s">
        <v>868</v>
      </c>
      <c r="B84" s="108" t="s">
        <v>981</v>
      </c>
    </row>
    <row r="85" spans="1:2" x14ac:dyDescent="0.3">
      <c r="A85" s="108" t="s">
        <v>1100</v>
      </c>
      <c r="B85" s="108" t="s">
        <v>982</v>
      </c>
    </row>
    <row r="86" spans="1:2" x14ac:dyDescent="0.3">
      <c r="A86" s="108" t="s">
        <v>1101</v>
      </c>
      <c r="B86" s="108" t="s">
        <v>983</v>
      </c>
    </row>
    <row r="87" spans="1:2" x14ac:dyDescent="0.3">
      <c r="A87" s="108" t="s">
        <v>1102</v>
      </c>
      <c r="B87" s="108" t="s">
        <v>984</v>
      </c>
    </row>
    <row r="88" spans="1:2" x14ac:dyDescent="0.3">
      <c r="A88" s="108" t="s">
        <v>1103</v>
      </c>
      <c r="B88" s="108" t="s">
        <v>985</v>
      </c>
    </row>
    <row r="89" spans="1:2" s="108" customFormat="1" x14ac:dyDescent="0.3">
      <c r="A89" s="108" t="s">
        <v>1104</v>
      </c>
      <c r="B89" s="108" t="s">
        <v>986</v>
      </c>
    </row>
    <row r="90" spans="1:2" s="108" customFormat="1" x14ac:dyDescent="0.3">
      <c r="A90" s="108" t="s">
        <v>1188</v>
      </c>
      <c r="B90" s="108" t="s">
        <v>1189</v>
      </c>
    </row>
    <row r="91" spans="1:2" x14ac:dyDescent="0.3">
      <c r="A91" s="108" t="s">
        <v>1529</v>
      </c>
      <c r="B91" s="108" t="s">
        <v>987</v>
      </c>
    </row>
    <row r="92" spans="1:2" x14ac:dyDescent="0.3">
      <c r="A92" s="108" t="s">
        <v>1554</v>
      </c>
      <c r="B92" s="108" t="s">
        <v>1149</v>
      </c>
    </row>
    <row r="93" spans="1:2" x14ac:dyDescent="0.3">
      <c r="A93" s="108" t="s">
        <v>6</v>
      </c>
      <c r="B93" s="108" t="s">
        <v>988</v>
      </c>
    </row>
    <row r="94" spans="1:2" x14ac:dyDescent="0.3">
      <c r="A94" s="108" t="s">
        <v>1105</v>
      </c>
      <c r="B94" s="108" t="s">
        <v>989</v>
      </c>
    </row>
    <row r="95" spans="1:2" x14ac:dyDescent="0.3">
      <c r="A95" s="108" t="s">
        <v>1106</v>
      </c>
      <c r="B95" s="108" t="s">
        <v>990</v>
      </c>
    </row>
    <row r="96" spans="1:2" x14ac:dyDescent="0.3">
      <c r="A96" s="108" t="s">
        <v>1107</v>
      </c>
      <c r="B96" s="108" t="s">
        <v>991</v>
      </c>
    </row>
    <row r="97" spans="1:2" x14ac:dyDescent="0.3">
      <c r="A97" s="108" t="s">
        <v>1108</v>
      </c>
      <c r="B97" s="108" t="s">
        <v>992</v>
      </c>
    </row>
    <row r="98" spans="1:2" x14ac:dyDescent="0.3">
      <c r="A98" s="108" t="s">
        <v>1109</v>
      </c>
      <c r="B98" s="108" t="s">
        <v>993</v>
      </c>
    </row>
    <row r="99" spans="1:2" x14ac:dyDescent="0.3">
      <c r="A99" s="108" t="s">
        <v>1110</v>
      </c>
      <c r="B99" s="108" t="s">
        <v>994</v>
      </c>
    </row>
    <row r="100" spans="1:2" x14ac:dyDescent="0.3">
      <c r="A100" s="108" t="s">
        <v>770</v>
      </c>
      <c r="B100" s="108" t="s">
        <v>995</v>
      </c>
    </row>
    <row r="101" spans="1:2" x14ac:dyDescent="0.3">
      <c r="A101" s="108" t="s">
        <v>1111</v>
      </c>
      <c r="B101" s="108" t="s">
        <v>996</v>
      </c>
    </row>
    <row r="102" spans="1:2" x14ac:dyDescent="0.3">
      <c r="A102" s="108" t="s">
        <v>1112</v>
      </c>
      <c r="B102" s="108" t="s">
        <v>997</v>
      </c>
    </row>
    <row r="103" spans="1:2" x14ac:dyDescent="0.3">
      <c r="A103" s="108" t="s">
        <v>1113</v>
      </c>
      <c r="B103" s="108" t="s">
        <v>998</v>
      </c>
    </row>
    <row r="104" spans="1:2" x14ac:dyDescent="0.3">
      <c r="A104" s="108" t="s">
        <v>1114</v>
      </c>
      <c r="B104" s="108" t="s">
        <v>999</v>
      </c>
    </row>
    <row r="105" spans="1:2" s="108" customFormat="1" x14ac:dyDescent="0.3">
      <c r="A105" s="108" t="s">
        <v>1115</v>
      </c>
      <c r="B105" s="108" t="s">
        <v>1000</v>
      </c>
    </row>
    <row r="106" spans="1:2" s="108" customFormat="1" x14ac:dyDescent="0.3">
      <c r="A106" s="108" t="s">
        <v>1190</v>
      </c>
      <c r="B106" s="108" t="s">
        <v>1191</v>
      </c>
    </row>
    <row r="107" spans="1:2" s="108" customFormat="1" x14ac:dyDescent="0.3">
      <c r="A107" s="108" t="s">
        <v>7</v>
      </c>
      <c r="B107" s="108" t="s">
        <v>1001</v>
      </c>
    </row>
    <row r="108" spans="1:2" x14ac:dyDescent="0.3">
      <c r="A108" s="108" t="s">
        <v>1145</v>
      </c>
      <c r="B108" s="108" t="s">
        <v>1150</v>
      </c>
    </row>
    <row r="109" spans="1:2" x14ac:dyDescent="0.3">
      <c r="A109" s="108" t="s">
        <v>1152</v>
      </c>
      <c r="B109" s="108" t="s">
        <v>1151</v>
      </c>
    </row>
    <row r="110" spans="1:2" s="119" customFormat="1" x14ac:dyDescent="0.3">
      <c r="A110" s="119" t="s">
        <v>1204</v>
      </c>
      <c r="B110" s="119" t="s">
        <v>1205</v>
      </c>
    </row>
    <row r="111" spans="1:2" x14ac:dyDescent="0.3">
      <c r="A111" s="108" t="s">
        <v>8</v>
      </c>
      <c r="B111" s="108" t="s">
        <v>1002</v>
      </c>
    </row>
    <row r="112" spans="1:2" x14ac:dyDescent="0.3">
      <c r="A112" s="108" t="s">
        <v>1116</v>
      </c>
      <c r="B112" s="108" t="s">
        <v>1003</v>
      </c>
    </row>
    <row r="113" spans="1:2" x14ac:dyDescent="0.3">
      <c r="A113" s="108" t="s">
        <v>1117</v>
      </c>
      <c r="B113" s="108" t="s">
        <v>1004</v>
      </c>
    </row>
    <row r="114" spans="1:2" x14ac:dyDescent="0.3">
      <c r="A114" s="108" t="s">
        <v>1118</v>
      </c>
      <c r="B114" s="108" t="s">
        <v>1005</v>
      </c>
    </row>
    <row r="115" spans="1:2" x14ac:dyDescent="0.3">
      <c r="A115" s="108" t="s">
        <v>1119</v>
      </c>
      <c r="B115" s="108" t="s">
        <v>1006</v>
      </c>
    </row>
    <row r="116" spans="1:2" x14ac:dyDescent="0.3">
      <c r="A116" s="108" t="s">
        <v>1120</v>
      </c>
      <c r="B116" s="108" t="s">
        <v>1007</v>
      </c>
    </row>
    <row r="117" spans="1:2" s="108" customFormat="1" x14ac:dyDescent="0.3">
      <c r="A117" s="108" t="s">
        <v>1192</v>
      </c>
      <c r="B117" s="108" t="s">
        <v>1193</v>
      </c>
    </row>
    <row r="118" spans="1:2" x14ac:dyDescent="0.3">
      <c r="A118" s="108" t="s">
        <v>9</v>
      </c>
      <c r="B118" s="108" t="s">
        <v>1008</v>
      </c>
    </row>
    <row r="119" spans="1:2" x14ac:dyDescent="0.3">
      <c r="A119" s="108" t="s">
        <v>15</v>
      </c>
      <c r="B119" s="108" t="s">
        <v>1009</v>
      </c>
    </row>
    <row r="120" spans="1:2" x14ac:dyDescent="0.3">
      <c r="A120" s="108" t="s">
        <v>1121</v>
      </c>
      <c r="B120" s="108" t="s">
        <v>1010</v>
      </c>
    </row>
    <row r="121" spans="1:2" x14ac:dyDescent="0.3">
      <c r="A121" s="108" t="s">
        <v>1122</v>
      </c>
      <c r="B121" s="108" t="s">
        <v>1011</v>
      </c>
    </row>
    <row r="122" spans="1:2" x14ac:dyDescent="0.3">
      <c r="A122" s="108" t="s">
        <v>1123</v>
      </c>
      <c r="B122" s="108" t="s">
        <v>1012</v>
      </c>
    </row>
    <row r="123" spans="1:2" x14ac:dyDescent="0.3">
      <c r="A123" s="108" t="s">
        <v>1124</v>
      </c>
      <c r="B123" s="108" t="s">
        <v>1013</v>
      </c>
    </row>
    <row r="124" spans="1:2" s="108" customFormat="1" x14ac:dyDescent="0.3">
      <c r="A124" s="108" t="s">
        <v>1125</v>
      </c>
      <c r="B124" s="108" t="s">
        <v>1194</v>
      </c>
    </row>
    <row r="125" spans="1:2" x14ac:dyDescent="0.3">
      <c r="A125" s="108" t="s">
        <v>1125</v>
      </c>
      <c r="B125" s="108" t="s">
        <v>1014</v>
      </c>
    </row>
    <row r="126" spans="1:2" x14ac:dyDescent="0.3">
      <c r="A126" s="108" t="s">
        <v>1126</v>
      </c>
      <c r="B126" s="108" t="s">
        <v>1015</v>
      </c>
    </row>
    <row r="127" spans="1:2" x14ac:dyDescent="0.3">
      <c r="A127" s="108" t="s">
        <v>1127</v>
      </c>
      <c r="B127" s="108" t="s">
        <v>1016</v>
      </c>
    </row>
    <row r="128" spans="1:2" x14ac:dyDescent="0.3">
      <c r="A128" s="108" t="s">
        <v>10</v>
      </c>
      <c r="B128" s="108" t="s">
        <v>1017</v>
      </c>
    </row>
    <row r="129" spans="1:2" x14ac:dyDescent="0.3">
      <c r="A129" s="108" t="s">
        <v>1128</v>
      </c>
      <c r="B129" s="108" t="s">
        <v>1018</v>
      </c>
    </row>
    <row r="130" spans="1:2" x14ac:dyDescent="0.3">
      <c r="A130" s="108" t="s">
        <v>1129</v>
      </c>
      <c r="B130" s="108" t="s">
        <v>1019</v>
      </c>
    </row>
    <row r="131" spans="1:2" x14ac:dyDescent="0.3">
      <c r="A131" s="108" t="s">
        <v>1130</v>
      </c>
      <c r="B131" s="108" t="s">
        <v>1020</v>
      </c>
    </row>
    <row r="132" spans="1:2" x14ac:dyDescent="0.3">
      <c r="A132" s="108" t="s">
        <v>1131</v>
      </c>
      <c r="B132" s="108" t="s">
        <v>1021</v>
      </c>
    </row>
    <row r="133" spans="1:2" x14ac:dyDescent="0.3">
      <c r="A133" s="108" t="s">
        <v>1132</v>
      </c>
      <c r="B133" s="108" t="s">
        <v>1022</v>
      </c>
    </row>
    <row r="134" spans="1:2" s="108" customFormat="1" x14ac:dyDescent="0.3">
      <c r="A134" s="108" t="s">
        <v>1195</v>
      </c>
      <c r="B134" s="108" t="s">
        <v>1199</v>
      </c>
    </row>
    <row r="135" spans="1:2" x14ac:dyDescent="0.3">
      <c r="A135" s="108" t="s">
        <v>11</v>
      </c>
      <c r="B135" s="108" t="s">
        <v>1023</v>
      </c>
    </row>
    <row r="136" spans="1:2" x14ac:dyDescent="0.3">
      <c r="A136" s="108" t="s">
        <v>1133</v>
      </c>
      <c r="B136" s="108" t="s">
        <v>1024</v>
      </c>
    </row>
    <row r="137" spans="1:2" x14ac:dyDescent="0.3">
      <c r="A137" s="108" t="s">
        <v>1134</v>
      </c>
      <c r="B137" s="108" t="s">
        <v>1025</v>
      </c>
    </row>
    <row r="138" spans="1:2" x14ac:dyDescent="0.3">
      <c r="A138" s="108" t="s">
        <v>1135</v>
      </c>
      <c r="B138" s="108" t="s">
        <v>1026</v>
      </c>
    </row>
    <row r="139" spans="1:2" x14ac:dyDescent="0.3">
      <c r="A139" s="108" t="s">
        <v>1136</v>
      </c>
      <c r="B139" s="108" t="s">
        <v>1027</v>
      </c>
    </row>
    <row r="140" spans="1:2" x14ac:dyDescent="0.3">
      <c r="A140" s="108" t="s">
        <v>1137</v>
      </c>
      <c r="B140" s="108" t="s">
        <v>1028</v>
      </c>
    </row>
    <row r="141" spans="1:2" s="108" customFormat="1" x14ac:dyDescent="0.3">
      <c r="A141" s="108" t="s">
        <v>1196</v>
      </c>
      <c r="B141" s="108" t="s">
        <v>1197</v>
      </c>
    </row>
    <row r="142" spans="1:2" x14ac:dyDescent="0.3">
      <c r="A142" s="108" t="s">
        <v>787</v>
      </c>
      <c r="B142" s="108" t="s">
        <v>1029</v>
      </c>
    </row>
    <row r="143" spans="1:2" x14ac:dyDescent="0.3">
      <c r="A143" s="108" t="s">
        <v>1138</v>
      </c>
      <c r="B143" s="108" t="s">
        <v>1030</v>
      </c>
    </row>
    <row r="144" spans="1:2" x14ac:dyDescent="0.3">
      <c r="A144" s="108" t="s">
        <v>1139</v>
      </c>
      <c r="B144" s="108" t="s">
        <v>1031</v>
      </c>
    </row>
    <row r="145" spans="1:2" x14ac:dyDescent="0.3">
      <c r="A145" s="108" t="s">
        <v>1140</v>
      </c>
      <c r="B145" s="108" t="s">
        <v>1032</v>
      </c>
    </row>
    <row r="146" spans="1:2" x14ac:dyDescent="0.3">
      <c r="A146" s="108" t="s">
        <v>1141</v>
      </c>
      <c r="B146" s="108" t="s">
        <v>1033</v>
      </c>
    </row>
    <row r="147" spans="1:2" x14ac:dyDescent="0.3">
      <c r="A147" s="108" t="s">
        <v>1142</v>
      </c>
      <c r="B147" s="108" t="s">
        <v>1034</v>
      </c>
    </row>
    <row r="148" spans="1:2" s="108" customFormat="1" x14ac:dyDescent="0.3">
      <c r="A148" s="108" t="s">
        <v>1198</v>
      </c>
      <c r="B148" s="108" t="s">
        <v>1200</v>
      </c>
    </row>
    <row r="149" spans="1:2" s="108" customFormat="1" x14ac:dyDescent="0.3">
      <c r="A149" s="108" t="s">
        <v>12</v>
      </c>
      <c r="B149" s="108" t="s">
        <v>1035</v>
      </c>
    </row>
    <row r="150" spans="1:2" s="108" customFormat="1" x14ac:dyDescent="0.3">
      <c r="A150" s="108" t="s">
        <v>1143</v>
      </c>
      <c r="B150" s="108" t="s">
        <v>1036</v>
      </c>
    </row>
    <row r="151" spans="1:2" x14ac:dyDescent="0.3">
      <c r="A151" s="108" t="s">
        <v>1153</v>
      </c>
      <c r="B151" s="108" t="s">
        <v>1155</v>
      </c>
    </row>
    <row r="152" spans="1:2" x14ac:dyDescent="0.3">
      <c r="A152" s="108" t="s">
        <v>1154</v>
      </c>
      <c r="B152" s="108" t="s">
        <v>1156</v>
      </c>
    </row>
    <row r="153" spans="1:2" x14ac:dyDescent="0.3">
      <c r="A153" s="108" t="s">
        <v>13</v>
      </c>
      <c r="B153" s="108" t="s">
        <v>1037</v>
      </c>
    </row>
    <row r="154" spans="1:2" x14ac:dyDescent="0.3">
      <c r="B154" s="108"/>
    </row>
  </sheetData>
  <pageMargins left="0.7" right="0.7" top="0.75" bottom="0.75" header="0.3" footer="0.3"/>
  <headerFooter>
    <oddFooter>&amp;C_x000D_&amp;1#&amp;"Calibri"&amp;10&amp;K000000 CONTROLLED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0187F-7D54-4BCD-BA9A-35B79AA03968}">
  <sheetPr>
    <tabColor rgb="FFFFC000"/>
  </sheetPr>
  <dimension ref="A1:O165"/>
  <sheetViews>
    <sheetView workbookViewId="0">
      <selection activeCell="D245" sqref="D245"/>
    </sheetView>
  </sheetViews>
  <sheetFormatPr defaultColWidth="9.109375" defaultRowHeight="14.4" x14ac:dyDescent="0.3"/>
  <cols>
    <col min="1" max="1" width="49.88671875" style="119" bestFit="1" customWidth="1"/>
    <col min="2" max="2" width="9.109375" style="119"/>
    <col min="3" max="3" width="12.109375" style="125" bestFit="1" customWidth="1"/>
    <col min="4" max="4" width="1.6640625" style="119" customWidth="1"/>
    <col min="5" max="5" width="52.33203125" style="119" bestFit="1" customWidth="1"/>
    <col min="6" max="6" width="9.109375" style="119"/>
    <col min="7" max="7" width="12.109375" style="119" bestFit="1" customWidth="1"/>
    <col min="8" max="8" width="1.6640625" style="119" customWidth="1"/>
    <col min="9" max="9" width="68.5546875" style="119" bestFit="1" customWidth="1"/>
    <col min="10" max="10" width="9.109375" style="119"/>
    <col min="11" max="11" width="12.109375" style="125" bestFit="1" customWidth="1"/>
    <col min="12" max="12" width="1.6640625" style="119" customWidth="1"/>
    <col min="13" max="13" width="42.6640625" style="119" bestFit="1" customWidth="1"/>
    <col min="14" max="14" width="9.109375" style="119"/>
    <col min="15" max="15" width="9.109375" style="125"/>
    <col min="16" max="16384" width="9.109375" style="119"/>
  </cols>
  <sheetData>
    <row r="1" spans="1:15" s="9" customFormat="1" x14ac:dyDescent="0.3">
      <c r="A1" s="9" t="s">
        <v>1212</v>
      </c>
      <c r="C1" s="160"/>
      <c r="E1" s="9" t="s">
        <v>1211</v>
      </c>
      <c r="I1" s="9" t="s">
        <v>1210</v>
      </c>
      <c r="K1" s="160"/>
      <c r="M1" s="9" t="s">
        <v>1209</v>
      </c>
      <c r="O1" s="160"/>
    </row>
    <row r="2" spans="1:15" x14ac:dyDescent="0.3">
      <c r="A2" s="119" t="s">
        <v>659</v>
      </c>
      <c r="B2" s="119" t="s">
        <v>280</v>
      </c>
      <c r="C2" s="169" t="str">
        <f>_xlfn.XLOOKUP(B2,Academies!B:B,Academies!C:C,"")</f>
        <v/>
      </c>
      <c r="D2" s="168"/>
      <c r="E2" s="119" t="s">
        <v>661</v>
      </c>
      <c r="F2" s="119" t="s">
        <v>284</v>
      </c>
      <c r="G2" s="169" t="str">
        <f>_xlfn.XLOOKUP(F2,Academies!B:B,Academies!C:C,"")</f>
        <v/>
      </c>
      <c r="I2" s="119" t="s">
        <v>645</v>
      </c>
      <c r="J2" s="119" t="s">
        <v>256</v>
      </c>
      <c r="K2" s="169" t="str">
        <f>_xlfn.XLOOKUP(J2,Academies!B:B,Academies!C:C,"")</f>
        <v/>
      </c>
      <c r="M2" s="119" t="s">
        <v>906</v>
      </c>
      <c r="N2" s="119" t="s">
        <v>509</v>
      </c>
      <c r="O2" s="169" t="str">
        <f>_xlfn.XLOOKUP(N2,Academies!B:B,Academies!C:C,"")</f>
        <v/>
      </c>
    </row>
    <row r="3" spans="1:15" x14ac:dyDescent="0.3">
      <c r="A3" s="119" t="s">
        <v>562</v>
      </c>
      <c r="B3" s="119" t="s">
        <v>98</v>
      </c>
      <c r="C3" s="169" t="str">
        <f>_xlfn.XLOOKUP(B3,Academies!B:B,Academies!C:C,"")</f>
        <v/>
      </c>
      <c r="D3" s="168"/>
      <c r="E3" s="119" t="s">
        <v>546</v>
      </c>
      <c r="F3" s="119" t="s">
        <v>67</v>
      </c>
      <c r="G3" s="169" t="str">
        <f>_xlfn.XLOOKUP(F3,Academies!B:B,Academies!C:C,"")</f>
        <v/>
      </c>
      <c r="I3" s="119" t="s">
        <v>678</v>
      </c>
      <c r="J3" s="119" t="s">
        <v>313</v>
      </c>
      <c r="K3" s="169" t="str">
        <f>_xlfn.XLOOKUP(J3,Academies!B:B,Academies!C:C,"")</f>
        <v/>
      </c>
      <c r="M3" s="119" t="s">
        <v>905</v>
      </c>
      <c r="N3" s="119" t="s">
        <v>496</v>
      </c>
      <c r="O3" s="169" t="str">
        <f>_xlfn.XLOOKUP(N3,Academies!B:B,Academies!C:C,"")</f>
        <v/>
      </c>
    </row>
    <row r="4" spans="1:15" x14ac:dyDescent="0.3">
      <c r="A4" s="119" t="s">
        <v>538</v>
      </c>
      <c r="B4" s="119" t="s">
        <v>52</v>
      </c>
      <c r="C4" s="169" t="str">
        <f>_xlfn.XLOOKUP(B4,Academies!B:B,Academies!C:C,"")</f>
        <v/>
      </c>
      <c r="D4" s="168"/>
      <c r="E4" s="119" t="s">
        <v>639</v>
      </c>
      <c r="F4" s="119" t="s">
        <v>243</v>
      </c>
      <c r="G4" s="169" t="str">
        <f>_xlfn.XLOOKUP(F4,Academies!B:B,Academies!C:C,"")</f>
        <v/>
      </c>
      <c r="I4" s="119" t="s">
        <v>608</v>
      </c>
      <c r="J4" s="119" t="s">
        <v>182</v>
      </c>
      <c r="K4" s="169" t="str">
        <f>_xlfn.XLOOKUP(J4,Academies!B:B,Academies!C:C,"")</f>
        <v/>
      </c>
      <c r="M4" s="119" t="s">
        <v>908</v>
      </c>
      <c r="N4" s="119" t="s">
        <v>506</v>
      </c>
      <c r="O4" s="169" t="str">
        <f>_xlfn.XLOOKUP(N4,Academies!B:B,Academies!C:C,"")</f>
        <v/>
      </c>
    </row>
    <row r="5" spans="1:15" x14ac:dyDescent="0.3">
      <c r="A5" s="119" t="s">
        <v>687</v>
      </c>
      <c r="B5" s="119" t="s">
        <v>328</v>
      </c>
      <c r="C5" s="169" t="str">
        <f>_xlfn.XLOOKUP(B5,Academies!B:B,Academies!C:C,"")</f>
        <v/>
      </c>
      <c r="D5" s="168"/>
      <c r="E5" s="119" t="s">
        <v>552</v>
      </c>
      <c r="F5" s="119" t="s">
        <v>79</v>
      </c>
      <c r="G5" s="169" t="str">
        <f>_xlfn.XLOOKUP(F5,Academies!B:B,Academies!C:C,"")</f>
        <v/>
      </c>
      <c r="I5" s="119" t="s">
        <v>623</v>
      </c>
      <c r="J5" s="119" t="s">
        <v>210</v>
      </c>
      <c r="K5" s="169" t="str">
        <f>_xlfn.XLOOKUP(J5,Academies!B:B,Academies!C:C,"")</f>
        <v/>
      </c>
      <c r="M5" s="119" t="s">
        <v>907</v>
      </c>
      <c r="N5" s="119" t="s">
        <v>511</v>
      </c>
      <c r="O5" s="169" t="str">
        <f>_xlfn.XLOOKUP(N5,Academies!B:B,Academies!C:C,"")</f>
        <v/>
      </c>
    </row>
    <row r="6" spans="1:15" x14ac:dyDescent="0.3">
      <c r="A6" s="119" t="s">
        <v>616</v>
      </c>
      <c r="B6" s="119" t="s">
        <v>196</v>
      </c>
      <c r="C6" s="169" t="str">
        <f>_xlfn.XLOOKUP(B6,Academies!B:B,Academies!C:C,"")</f>
        <v/>
      </c>
      <c r="D6" s="168"/>
      <c r="E6" s="119" t="s">
        <v>579</v>
      </c>
      <c r="F6" s="119" t="s">
        <v>132</v>
      </c>
      <c r="G6" s="169" t="str">
        <f>_xlfn.XLOOKUP(F6,Academies!B:B,Academies!C:C,"")</f>
        <v/>
      </c>
      <c r="I6" s="119" t="s">
        <v>528</v>
      </c>
      <c r="J6" s="119" t="s">
        <v>32</v>
      </c>
      <c r="K6" s="169" t="str">
        <f>_xlfn.XLOOKUP(J6,Academies!B:B,Academies!C:C,"")</f>
        <v/>
      </c>
      <c r="M6" s="119" t="s">
        <v>903</v>
      </c>
      <c r="N6" s="119" t="s">
        <v>498</v>
      </c>
      <c r="O6" s="169" t="str">
        <f>_xlfn.XLOOKUP(N6,Academies!B:B,Academies!C:C,"")</f>
        <v/>
      </c>
    </row>
    <row r="7" spans="1:15" x14ac:dyDescent="0.3">
      <c r="A7" s="119" t="s">
        <v>647</v>
      </c>
      <c r="B7" s="119" t="s">
        <v>260</v>
      </c>
      <c r="C7" s="169" t="str">
        <f>_xlfn.XLOOKUP(B7,Academies!B:B,Academies!C:C,"")</f>
        <v/>
      </c>
      <c r="D7" s="168"/>
      <c r="E7" s="119" t="s">
        <v>567</v>
      </c>
      <c r="F7" s="119" t="s">
        <v>108</v>
      </c>
      <c r="G7" s="169" t="str">
        <f>_xlfn.XLOOKUP(F7,Academies!B:B,Academies!C:C,"")</f>
        <v/>
      </c>
      <c r="I7" s="119" t="s">
        <v>529</v>
      </c>
      <c r="J7" s="119" t="s">
        <v>34</v>
      </c>
      <c r="K7" s="169" t="str">
        <f>_xlfn.XLOOKUP(J7,Academies!B:B,Academies!C:C,"")</f>
        <v/>
      </c>
      <c r="M7" s="119" t="s">
        <v>902</v>
      </c>
      <c r="N7" s="119" t="s">
        <v>502</v>
      </c>
      <c r="O7" s="169" t="str">
        <f>_xlfn.XLOOKUP(N7,Academies!B:B,Academies!C:C,"")</f>
        <v/>
      </c>
    </row>
    <row r="8" spans="1:15" x14ac:dyDescent="0.3">
      <c r="A8" s="119" t="s">
        <v>547</v>
      </c>
      <c r="B8" s="119" t="s">
        <v>69</v>
      </c>
      <c r="C8" s="169" t="str">
        <f>_xlfn.XLOOKUP(B8,Academies!B:B,Academies!C:C,"")</f>
        <v/>
      </c>
      <c r="D8" s="168"/>
      <c r="E8" s="119" t="s">
        <v>554</v>
      </c>
      <c r="F8" s="119" t="s">
        <v>83</v>
      </c>
      <c r="G8" s="169" t="str">
        <f>_xlfn.XLOOKUP(F8,Academies!B:B,Academies!C:C,"")</f>
        <v/>
      </c>
      <c r="I8" s="119" t="s">
        <v>531</v>
      </c>
      <c r="J8" s="119" t="s">
        <v>38</v>
      </c>
      <c r="K8" s="169" t="str">
        <f>_xlfn.XLOOKUP(J8,Academies!B:B,Academies!C:C,"")</f>
        <v/>
      </c>
      <c r="M8" s="119" t="s">
        <v>904</v>
      </c>
      <c r="N8" s="119" t="s">
        <v>500</v>
      </c>
      <c r="O8" s="169" t="str">
        <f>_xlfn.XLOOKUP(N8,Academies!B:B,Academies!C:C,"")</f>
        <v/>
      </c>
    </row>
    <row r="9" spans="1:15" x14ac:dyDescent="0.3">
      <c r="A9" s="119" t="s">
        <v>584</v>
      </c>
      <c r="B9" s="119" t="s">
        <v>140</v>
      </c>
      <c r="C9" s="169" t="str">
        <f>_xlfn.XLOOKUP(B9,Academies!B:B,Academies!C:C,"")</f>
        <v/>
      </c>
      <c r="D9" s="168"/>
      <c r="E9" s="119" t="s">
        <v>559</v>
      </c>
      <c r="F9" s="119" t="s">
        <v>92</v>
      </c>
      <c r="G9" s="169" t="str">
        <f>_xlfn.XLOOKUP(F9,Academies!B:B,Academies!C:C,"")</f>
        <v/>
      </c>
      <c r="I9" s="119" t="s">
        <v>532</v>
      </c>
      <c r="J9" s="119" t="s">
        <v>40</v>
      </c>
      <c r="K9" s="169" t="str">
        <f>_xlfn.XLOOKUP(J9,Academies!B:B,Academies!C:C,"")</f>
        <v/>
      </c>
    </row>
    <row r="10" spans="1:15" x14ac:dyDescent="0.3">
      <c r="A10" s="119" t="s">
        <v>553</v>
      </c>
      <c r="B10" s="119" t="s">
        <v>81</v>
      </c>
      <c r="C10" s="169" t="str">
        <f>_xlfn.XLOOKUP(B10,Academies!B:B,Academies!C:C,"")</f>
        <v/>
      </c>
      <c r="D10" s="168"/>
      <c r="E10" s="119" t="s">
        <v>690</v>
      </c>
      <c r="F10" s="119" t="s">
        <v>333</v>
      </c>
      <c r="G10" s="169" t="str">
        <f>_xlfn.XLOOKUP(F10,Academies!B:B,Academies!C:C,"")</f>
        <v/>
      </c>
      <c r="I10" s="119" t="s">
        <v>684</v>
      </c>
      <c r="J10" s="119" t="s">
        <v>323</v>
      </c>
      <c r="K10" s="169" t="str">
        <f>_xlfn.XLOOKUP(J10,Academies!B:B,Academies!C:C,"")</f>
        <v/>
      </c>
    </row>
    <row r="11" spans="1:15" x14ac:dyDescent="0.3">
      <c r="A11" s="119" t="s">
        <v>549</v>
      </c>
      <c r="B11" s="119" t="s">
        <v>73</v>
      </c>
      <c r="C11" s="169" t="str">
        <f>_xlfn.XLOOKUP(B11,Academies!B:B,Academies!C:C,"")</f>
        <v/>
      </c>
      <c r="D11" s="168"/>
      <c r="E11" s="119" t="s">
        <v>617</v>
      </c>
      <c r="F11" s="119" t="s">
        <v>198</v>
      </c>
      <c r="G11" s="169" t="str">
        <f>_xlfn.XLOOKUP(F11,Academies!B:B,Academies!C:C,"")</f>
        <v/>
      </c>
      <c r="I11" s="119" t="s">
        <v>685</v>
      </c>
      <c r="J11" s="119" t="s">
        <v>325</v>
      </c>
      <c r="K11" s="169" t="str">
        <f>_xlfn.XLOOKUP(J11,Academies!B:B,Academies!C:C,"")</f>
        <v/>
      </c>
    </row>
    <row r="12" spans="1:15" x14ac:dyDescent="0.3">
      <c r="A12" s="119" t="s">
        <v>658</v>
      </c>
      <c r="B12" s="119" t="s">
        <v>278</v>
      </c>
      <c r="C12" s="169" t="str">
        <f>_xlfn.XLOOKUP(B12,Academies!B:B,Academies!C:C,"")</f>
        <v/>
      </c>
      <c r="D12" s="168"/>
      <c r="E12" s="119" t="s">
        <v>581</v>
      </c>
      <c r="F12" s="119" t="s">
        <v>136</v>
      </c>
      <c r="G12" s="169" t="str">
        <f>_xlfn.XLOOKUP(F12,Academies!B:B,Academies!C:C,"")</f>
        <v/>
      </c>
      <c r="I12" s="119" t="s">
        <v>764</v>
      </c>
      <c r="J12" s="119" t="s">
        <v>484</v>
      </c>
      <c r="K12" s="169" t="str">
        <f>_xlfn.XLOOKUP(J12,Academies!B:B,Academies!C:C,"")</f>
        <v/>
      </c>
    </row>
    <row r="13" spans="1:15" x14ac:dyDescent="0.3">
      <c r="A13" s="119" t="s">
        <v>707</v>
      </c>
      <c r="B13" s="119" t="s">
        <v>367</v>
      </c>
      <c r="C13" s="169" t="str">
        <f>_xlfn.XLOOKUP(B13,Academies!B:B,Academies!C:C,"")</f>
        <v/>
      </c>
      <c r="D13" s="168"/>
      <c r="E13" s="119" t="s">
        <v>582</v>
      </c>
      <c r="F13" s="119" t="s">
        <v>138</v>
      </c>
      <c r="G13" s="169" t="str">
        <f>_xlfn.XLOOKUP(F13,Academies!B:B,Academies!C:C,"")</f>
        <v/>
      </c>
      <c r="I13" s="119" t="s">
        <v>677</v>
      </c>
      <c r="J13" s="119" t="s">
        <v>311</v>
      </c>
      <c r="K13" s="169" t="str">
        <f>_xlfn.XLOOKUP(J13,Academies!B:B,Academies!C:C,"")</f>
        <v/>
      </c>
    </row>
    <row r="14" spans="1:15" x14ac:dyDescent="0.3">
      <c r="A14" s="119" t="s">
        <v>580</v>
      </c>
      <c r="B14" s="119" t="s">
        <v>134</v>
      </c>
      <c r="C14" s="169" t="str">
        <f>_xlfn.XLOOKUP(B14,Academies!B:B,Academies!C:C,"")</f>
        <v/>
      </c>
      <c r="D14" s="168"/>
      <c r="E14" s="119" t="s">
        <v>589</v>
      </c>
      <c r="F14" s="119" t="s">
        <v>150</v>
      </c>
      <c r="G14" s="169" t="str">
        <f>_xlfn.XLOOKUP(F14,Academies!B:B,Academies!C:C,"")</f>
        <v/>
      </c>
      <c r="I14" s="119" t="s">
        <v>704</v>
      </c>
      <c r="J14" s="119" t="s">
        <v>361</v>
      </c>
      <c r="K14" s="169" t="str">
        <f>_xlfn.XLOOKUP(J14,Academies!B:B,Academies!C:C,"")</f>
        <v/>
      </c>
    </row>
    <row r="15" spans="1:15" x14ac:dyDescent="0.3">
      <c r="A15" s="119" t="s">
        <v>696</v>
      </c>
      <c r="B15" s="119" t="s">
        <v>345</v>
      </c>
      <c r="C15" s="169" t="str">
        <f>_xlfn.XLOOKUP(B15,Academies!B:B,Academies!C:C,"")</f>
        <v/>
      </c>
      <c r="D15" s="168"/>
      <c r="E15" s="119" t="s">
        <v>641</v>
      </c>
      <c r="F15" s="119" t="s">
        <v>249</v>
      </c>
      <c r="G15" s="169" t="str">
        <f>_xlfn.XLOOKUP(F15,Academies!B:B,Academies!C:C,"")</f>
        <v/>
      </c>
      <c r="I15" s="119" t="s">
        <v>533</v>
      </c>
      <c r="J15" s="119" t="s">
        <v>42</v>
      </c>
      <c r="K15" s="169" t="str">
        <f>_xlfn.XLOOKUP(J15,Academies!B:B,Academies!C:C,"")</f>
        <v/>
      </c>
    </row>
    <row r="16" spans="1:15" x14ac:dyDescent="0.3">
      <c r="A16" s="119" t="s">
        <v>735</v>
      </c>
      <c r="B16" s="119" t="s">
        <v>425</v>
      </c>
      <c r="C16" s="169" t="str">
        <f>_xlfn.XLOOKUP(B16,Academies!B:B,Academies!C:C,"")</f>
        <v/>
      </c>
      <c r="D16" s="168"/>
      <c r="E16" s="119" t="s">
        <v>586</v>
      </c>
      <c r="F16" s="119" t="s">
        <v>144</v>
      </c>
      <c r="G16" s="169" t="str">
        <f>_xlfn.XLOOKUP(F16,Academies!B:B,Academies!C:C,"")</f>
        <v/>
      </c>
      <c r="I16" s="119" t="s">
        <v>753</v>
      </c>
      <c r="J16" s="119" t="s">
        <v>462</v>
      </c>
      <c r="K16" s="169" t="str">
        <f>_xlfn.XLOOKUP(J16,Academies!B:B,Academies!C:C,"")</f>
        <v/>
      </c>
    </row>
    <row r="17" spans="1:11" x14ac:dyDescent="0.3">
      <c r="A17" s="119" t="s">
        <v>520</v>
      </c>
      <c r="B17" s="119" t="s">
        <v>18</v>
      </c>
      <c r="C17" s="169" t="str">
        <f>_xlfn.XLOOKUP(B17,Academies!B:B,Academies!C:C,"")</f>
        <v/>
      </c>
      <c r="D17" s="168"/>
      <c r="E17" s="119" t="s">
        <v>519</v>
      </c>
      <c r="F17" s="119" t="s">
        <v>16</v>
      </c>
      <c r="G17" s="169" t="str">
        <f>_xlfn.XLOOKUP(F17,Academies!B:B,Academies!C:C,"")</f>
        <v/>
      </c>
      <c r="I17" s="119" t="s">
        <v>686</v>
      </c>
      <c r="J17" s="119" t="s">
        <v>327</v>
      </c>
      <c r="K17" s="169">
        <f>_xlfn.XLOOKUP(J17,Academies!B:B,Academies!C:C,"")</f>
        <v>45536</v>
      </c>
    </row>
    <row r="18" spans="1:11" x14ac:dyDescent="0.3">
      <c r="A18" s="119" t="s">
        <v>560</v>
      </c>
      <c r="B18" s="119" t="s">
        <v>94</v>
      </c>
      <c r="C18" s="169" t="str">
        <f>_xlfn.XLOOKUP(B18,Academies!B:B,Academies!C:C,"")</f>
        <v/>
      </c>
      <c r="D18" s="168"/>
      <c r="E18" s="119" t="s">
        <v>574</v>
      </c>
      <c r="F18" s="119" t="s">
        <v>122</v>
      </c>
      <c r="G18" s="169" t="str">
        <f>_xlfn.XLOOKUP(F18,Academies!B:B,Academies!C:C,"")</f>
        <v/>
      </c>
      <c r="I18" s="119" t="s">
        <v>688</v>
      </c>
      <c r="J18" s="119" t="s">
        <v>330</v>
      </c>
      <c r="K18" s="169">
        <f>_xlfn.XLOOKUP(J18,Academies!B:B,Academies!C:C,"")</f>
        <v>45536</v>
      </c>
    </row>
    <row r="19" spans="1:11" x14ac:dyDescent="0.3">
      <c r="A19" s="119" t="s">
        <v>666</v>
      </c>
      <c r="B19" s="119" t="s">
        <v>294</v>
      </c>
      <c r="C19" s="169" t="str">
        <f>_xlfn.XLOOKUP(B19,Academies!B:B,Academies!C:C,"")</f>
        <v/>
      </c>
      <c r="D19" s="168"/>
      <c r="E19" s="119" t="s">
        <v>596</v>
      </c>
      <c r="F19" s="119" t="s">
        <v>163</v>
      </c>
      <c r="G19" s="169" t="str">
        <f>_xlfn.XLOOKUP(F19,Academies!B:B,Academies!C:C,"")</f>
        <v/>
      </c>
      <c r="I19" s="119" t="s">
        <v>530</v>
      </c>
      <c r="J19" s="119" t="s">
        <v>36</v>
      </c>
      <c r="K19" s="169" t="str">
        <f>_xlfn.XLOOKUP(J19,Academies!B:B,Academies!C:C,"")</f>
        <v/>
      </c>
    </row>
    <row r="20" spans="1:11" x14ac:dyDescent="0.3">
      <c r="A20" s="119" t="s">
        <v>662</v>
      </c>
      <c r="B20" s="119" t="s">
        <v>286</v>
      </c>
      <c r="C20" s="169" t="str">
        <f>_xlfn.XLOOKUP(B20,Academies!B:B,Academies!C:C,"")</f>
        <v/>
      </c>
      <c r="D20" s="168"/>
      <c r="E20" s="119" t="s">
        <v>709</v>
      </c>
      <c r="F20" s="119" t="s">
        <v>371</v>
      </c>
      <c r="G20" s="169" t="str">
        <f>_xlfn.XLOOKUP(F20,Academies!B:B,Academies!C:C,"")</f>
        <v/>
      </c>
      <c r="I20" s="119" t="s">
        <v>525</v>
      </c>
      <c r="J20" s="119" t="s">
        <v>26</v>
      </c>
      <c r="K20" s="169" t="str">
        <f>_xlfn.XLOOKUP(J20,Academies!B:B,Academies!C:C,"")</f>
        <v/>
      </c>
    </row>
    <row r="21" spans="1:11" x14ac:dyDescent="0.3">
      <c r="A21" s="119" t="s">
        <v>642</v>
      </c>
      <c r="B21" s="119" t="s">
        <v>251</v>
      </c>
      <c r="C21" s="169" t="str">
        <f>_xlfn.XLOOKUP(B21,Academies!B:B,Academies!C:C,"")</f>
        <v/>
      </c>
      <c r="D21" s="168"/>
      <c r="E21" s="119" t="s">
        <v>624</v>
      </c>
      <c r="F21" s="119" t="s">
        <v>212</v>
      </c>
      <c r="G21" s="169">
        <f>_xlfn.XLOOKUP(F21,Academies!B:B,Academies!C:C,"")</f>
        <v>45474</v>
      </c>
      <c r="I21" s="119" t="s">
        <v>542</v>
      </c>
      <c r="J21" s="119" t="s">
        <v>59</v>
      </c>
      <c r="K21" s="169" t="str">
        <f>_xlfn.XLOOKUP(J21,Academies!B:B,Academies!C:C,"")</f>
        <v/>
      </c>
    </row>
    <row r="22" spans="1:11" x14ac:dyDescent="0.3">
      <c r="A22" s="119" t="s">
        <v>544</v>
      </c>
      <c r="B22" s="119" t="s">
        <v>63</v>
      </c>
      <c r="C22" s="169" t="str">
        <f>_xlfn.XLOOKUP(B22,Academies!B:B,Academies!C:C,"")</f>
        <v/>
      </c>
      <c r="D22" s="168"/>
      <c r="E22" s="119" t="s">
        <v>656</v>
      </c>
      <c r="F22" s="119" t="s">
        <v>275</v>
      </c>
      <c r="G22" s="169" t="str">
        <f>_xlfn.XLOOKUP(F22,Academies!B:B,Academies!C:C,"")</f>
        <v/>
      </c>
      <c r="I22" s="119" t="s">
        <v>689</v>
      </c>
      <c r="J22" s="119" t="s">
        <v>331</v>
      </c>
      <c r="K22" s="169" t="str">
        <f>_xlfn.XLOOKUP(J22,Academies!B:B,Academies!C:C,"")</f>
        <v/>
      </c>
    </row>
    <row r="23" spans="1:11" x14ac:dyDescent="0.3">
      <c r="A23" s="119" t="s">
        <v>657</v>
      </c>
      <c r="B23" s="119" t="s">
        <v>277</v>
      </c>
      <c r="C23" s="169">
        <f>_xlfn.XLOOKUP(B23,Academies!B:B,Academies!C:C,"")</f>
        <v>45383</v>
      </c>
      <c r="D23" s="168"/>
      <c r="E23" s="119" t="s">
        <v>274</v>
      </c>
      <c r="F23" s="119" t="s">
        <v>273</v>
      </c>
      <c r="G23" s="169" t="str">
        <f>_xlfn.XLOOKUP(F23,Academies!B:B,Academies!C:C,"")</f>
        <v/>
      </c>
      <c r="I23" s="119" t="s">
        <v>537</v>
      </c>
      <c r="J23" s="119" t="s">
        <v>50</v>
      </c>
      <c r="K23" s="169" t="str">
        <f>_xlfn.XLOOKUP(J23,Academies!B:B,Academies!C:C,"")</f>
        <v/>
      </c>
    </row>
    <row r="24" spans="1:11" x14ac:dyDescent="0.3">
      <c r="A24" s="119" t="s">
        <v>654</v>
      </c>
      <c r="B24" s="119" t="s">
        <v>271</v>
      </c>
      <c r="C24" s="169" t="str">
        <f>_xlfn.XLOOKUP(B24,Academies!B:B,Academies!C:C,"")</f>
        <v/>
      </c>
      <c r="D24" s="168"/>
      <c r="E24" s="119" t="s">
        <v>652</v>
      </c>
      <c r="F24" s="119" t="s">
        <v>268</v>
      </c>
      <c r="G24" s="169">
        <f>_xlfn.XLOOKUP(F24,Academies!B:B,Academies!C:C,"")</f>
        <v>45566</v>
      </c>
      <c r="I24" s="119" t="s">
        <v>614</v>
      </c>
      <c r="J24" s="119" t="s">
        <v>192</v>
      </c>
      <c r="K24" s="169" t="str">
        <f>_xlfn.XLOOKUP(J24,Academies!B:B,Academies!C:C,"")</f>
        <v/>
      </c>
    </row>
    <row r="25" spans="1:11" x14ac:dyDescent="0.3">
      <c r="A25" s="119" t="s">
        <v>585</v>
      </c>
      <c r="B25" s="119" t="s">
        <v>142</v>
      </c>
      <c r="C25" s="169" t="str">
        <f>_xlfn.XLOOKUP(B25,Academies!B:B,Academies!C:C,"")</f>
        <v/>
      </c>
      <c r="D25" s="168"/>
      <c r="E25" s="119" t="s">
        <v>609</v>
      </c>
      <c r="F25" s="119" t="s">
        <v>184</v>
      </c>
      <c r="G25" s="169" t="str">
        <f>_xlfn.XLOOKUP(F25,Academies!B:B,Academies!C:C,"")</f>
        <v/>
      </c>
      <c r="I25" s="119" t="s">
        <v>545</v>
      </c>
      <c r="J25" s="119" t="s">
        <v>65</v>
      </c>
      <c r="K25" s="169" t="str">
        <f>_xlfn.XLOOKUP(J25,Academies!B:B,Academies!C:C,"")</f>
        <v/>
      </c>
    </row>
    <row r="26" spans="1:11" x14ac:dyDescent="0.3">
      <c r="A26" s="119" t="s">
        <v>587</v>
      </c>
      <c r="B26" s="119" t="s">
        <v>146</v>
      </c>
      <c r="C26" s="169" t="str">
        <f>_xlfn.XLOOKUP(B26,Academies!B:B,Academies!C:C,"")</f>
        <v/>
      </c>
      <c r="D26" s="168"/>
      <c r="E26" s="119" t="s">
        <v>248</v>
      </c>
      <c r="F26" s="119" t="s">
        <v>247</v>
      </c>
      <c r="G26" s="169" t="str">
        <f>_xlfn.XLOOKUP(F26,Academies!B:B,Academies!C:C,"")</f>
        <v/>
      </c>
      <c r="I26" s="119" t="s">
        <v>550</v>
      </c>
      <c r="J26" s="119" t="s">
        <v>75</v>
      </c>
      <c r="K26" s="169" t="str">
        <f>_xlfn.XLOOKUP(J26,Academies!B:B,Academies!C:C,"")</f>
        <v/>
      </c>
    </row>
    <row r="27" spans="1:11" x14ac:dyDescent="0.3">
      <c r="A27" s="119" t="s">
        <v>611</v>
      </c>
      <c r="B27" s="119" t="s">
        <v>188</v>
      </c>
      <c r="C27" s="169" t="str">
        <f>_xlfn.XLOOKUP(B27,Academies!B:B,Academies!C:C,"")</f>
        <v/>
      </c>
      <c r="D27" s="168"/>
      <c r="E27" s="119" t="s">
        <v>737</v>
      </c>
      <c r="F27" s="119" t="s">
        <v>429</v>
      </c>
      <c r="G27" s="169" t="str">
        <f>_xlfn.XLOOKUP(F27,Academies!B:B,Academies!C:C,"")</f>
        <v/>
      </c>
      <c r="I27" s="119" t="s">
        <v>741</v>
      </c>
      <c r="J27" s="119" t="s">
        <v>438</v>
      </c>
      <c r="K27" s="169" t="str">
        <f>_xlfn.XLOOKUP(J27,Academies!B:B,Academies!C:C,"")</f>
        <v/>
      </c>
    </row>
    <row r="28" spans="1:11" x14ac:dyDescent="0.3">
      <c r="A28" s="119" t="s">
        <v>708</v>
      </c>
      <c r="B28" s="119" t="s">
        <v>369</v>
      </c>
      <c r="C28" s="169" t="str">
        <f>_xlfn.XLOOKUP(B28,Academies!B:B,Academies!C:C,"")</f>
        <v/>
      </c>
      <c r="D28" s="168"/>
      <c r="E28" s="119" t="s">
        <v>619</v>
      </c>
      <c r="F28" s="119" t="s">
        <v>202</v>
      </c>
      <c r="G28" s="169" t="str">
        <f>_xlfn.XLOOKUP(F28,Academies!B:B,Academies!C:C,"")</f>
        <v/>
      </c>
      <c r="I28" s="119" t="s">
        <v>744</v>
      </c>
      <c r="J28" s="119" t="s">
        <v>444</v>
      </c>
      <c r="K28" s="169" t="str">
        <f>_xlfn.XLOOKUP(J28,Academies!B:B,Academies!C:C,"")</f>
        <v/>
      </c>
    </row>
    <row r="29" spans="1:11" x14ac:dyDescent="0.3">
      <c r="A29" s="119" t="s">
        <v>671</v>
      </c>
      <c r="B29" s="119" t="s">
        <v>302</v>
      </c>
      <c r="C29" s="169" t="str">
        <f>_xlfn.XLOOKUP(B29,Academies!B:B,Academies!C:C,"")</f>
        <v/>
      </c>
      <c r="D29" s="168"/>
      <c r="E29" s="119" t="s">
        <v>665</v>
      </c>
      <c r="F29" s="119" t="s">
        <v>292</v>
      </c>
      <c r="G29" s="169" t="str">
        <f>_xlfn.XLOOKUP(F29,Academies!B:B,Academies!C:C,"")</f>
        <v/>
      </c>
      <c r="I29" s="119" t="s">
        <v>691</v>
      </c>
      <c r="J29" s="119" t="s">
        <v>335</v>
      </c>
      <c r="K29" s="169" t="str">
        <f>_xlfn.XLOOKUP(J29,Academies!B:B,Academies!C:C,"")</f>
        <v/>
      </c>
    </row>
    <row r="30" spans="1:11" x14ac:dyDescent="0.3">
      <c r="A30" s="119" t="s">
        <v>663</v>
      </c>
      <c r="B30" s="119" t="s">
        <v>288</v>
      </c>
      <c r="C30" s="169" t="str">
        <f>_xlfn.XLOOKUP(B30,Academies!B:B,Academies!C:C,"")</f>
        <v/>
      </c>
      <c r="D30" s="168"/>
      <c r="E30" s="119" t="s">
        <v>627</v>
      </c>
      <c r="F30" s="119" t="s">
        <v>217</v>
      </c>
      <c r="G30" s="169" t="str">
        <f>_xlfn.XLOOKUP(F30,Academies!B:B,Academies!C:C,"")</f>
        <v/>
      </c>
      <c r="I30" s="119" t="s">
        <v>527</v>
      </c>
      <c r="J30" s="119" t="s">
        <v>30</v>
      </c>
      <c r="K30" s="169" t="str">
        <f>_xlfn.XLOOKUP(J30,Academies!B:B,Academies!C:C,"")</f>
        <v/>
      </c>
    </row>
    <row r="31" spans="1:11" x14ac:dyDescent="0.3">
      <c r="A31" s="119" t="s">
        <v>673</v>
      </c>
      <c r="B31" s="119" t="s">
        <v>304</v>
      </c>
      <c r="C31" s="169" t="str">
        <f>_xlfn.XLOOKUP(B31,Academies!B:B,Academies!C:C,"")</f>
        <v/>
      </c>
      <c r="D31" s="168"/>
      <c r="E31" s="119" t="s">
        <v>629</v>
      </c>
      <c r="F31" s="119" t="s">
        <v>221</v>
      </c>
      <c r="G31" s="169" t="str">
        <f>_xlfn.XLOOKUP(F31,Academies!B:B,Academies!C:C,"")</f>
        <v/>
      </c>
      <c r="I31" s="119" t="s">
        <v>742</v>
      </c>
      <c r="J31" s="119" t="s">
        <v>440</v>
      </c>
      <c r="K31" s="169" t="str">
        <f>_xlfn.XLOOKUP(J31,Academies!B:B,Academies!C:C,"")</f>
        <v/>
      </c>
    </row>
    <row r="32" spans="1:11" x14ac:dyDescent="0.3">
      <c r="A32" s="119" t="s">
        <v>575</v>
      </c>
      <c r="B32" s="119" t="s">
        <v>124</v>
      </c>
      <c r="C32" s="169" t="str">
        <f>_xlfn.XLOOKUP(B32,Academies!B:B,Academies!C:C,"")</f>
        <v/>
      </c>
      <c r="D32" s="168"/>
      <c r="E32" s="119" t="s">
        <v>636</v>
      </c>
      <c r="F32" s="119" t="s">
        <v>235</v>
      </c>
      <c r="G32" s="169" t="str">
        <f>_xlfn.XLOOKUP(F32,Academies!B:B,Academies!C:C,"")</f>
        <v/>
      </c>
      <c r="I32" s="119" t="s">
        <v>769</v>
      </c>
      <c r="J32" s="119" t="s">
        <v>494</v>
      </c>
      <c r="K32" s="169" t="str">
        <f>_xlfn.XLOOKUP(J32,Academies!B:B,Academies!C:C,"")</f>
        <v/>
      </c>
    </row>
    <row r="33" spans="1:11" x14ac:dyDescent="0.3">
      <c r="A33" s="119" t="s">
        <v>597</v>
      </c>
      <c r="B33" s="119" t="s">
        <v>165</v>
      </c>
      <c r="C33" s="169" t="str">
        <f>_xlfn.XLOOKUP(B33,Academies!B:B,Academies!C:C,"")</f>
        <v/>
      </c>
      <c r="D33" s="168"/>
      <c r="E33" s="119" t="s">
        <v>521</v>
      </c>
      <c r="F33" s="119" t="s">
        <v>20</v>
      </c>
      <c r="G33" s="169" t="str">
        <f>_xlfn.XLOOKUP(F33,Academies!B:B,Academies!C:C,"")</f>
        <v/>
      </c>
      <c r="I33" s="119" t="s">
        <v>738</v>
      </c>
      <c r="J33" s="119" t="s">
        <v>432</v>
      </c>
      <c r="K33" s="169" t="str">
        <f>_xlfn.XLOOKUP(J33,Academies!B:B,Academies!C:C,"")</f>
        <v/>
      </c>
    </row>
    <row r="34" spans="1:11" x14ac:dyDescent="0.3">
      <c r="A34" s="119" t="s">
        <v>650</v>
      </c>
      <c r="B34" s="119" t="s">
        <v>264</v>
      </c>
      <c r="C34" s="169" t="str">
        <f>_xlfn.XLOOKUP(B34,Academies!B:B,Academies!C:C,"")</f>
        <v/>
      </c>
      <c r="D34" s="168"/>
      <c r="I34" s="119" t="s">
        <v>693</v>
      </c>
      <c r="J34" s="119" t="s">
        <v>339</v>
      </c>
      <c r="K34" s="169" t="str">
        <f>_xlfn.XLOOKUP(J34,Academies!B:B,Academies!C:C,"")</f>
        <v/>
      </c>
    </row>
    <row r="35" spans="1:11" x14ac:dyDescent="0.3">
      <c r="A35" s="119" t="s">
        <v>625</v>
      </c>
      <c r="B35" s="119" t="s">
        <v>213</v>
      </c>
      <c r="C35" s="169" t="str">
        <f>_xlfn.XLOOKUP(B35,Academies!B:B,Academies!C:C,"")</f>
        <v/>
      </c>
      <c r="D35" s="168"/>
      <c r="I35" s="119" t="s">
        <v>743</v>
      </c>
      <c r="J35" s="119" t="s">
        <v>442</v>
      </c>
      <c r="K35" s="169" t="str">
        <f>_xlfn.XLOOKUP(J35,Academies!B:B,Academies!C:C,"")</f>
        <v/>
      </c>
    </row>
    <row r="36" spans="1:11" x14ac:dyDescent="0.3">
      <c r="A36" s="119" t="s">
        <v>754</v>
      </c>
      <c r="B36" s="119" t="s">
        <v>464</v>
      </c>
      <c r="C36" s="169" t="str">
        <f>_xlfn.XLOOKUP(B36,Academies!B:B,Academies!C:C,"")</f>
        <v/>
      </c>
      <c r="D36" s="168"/>
      <c r="I36" s="119" t="s">
        <v>576</v>
      </c>
      <c r="J36" s="119" t="s">
        <v>126</v>
      </c>
      <c r="K36" s="169" t="str">
        <f>_xlfn.XLOOKUP(J36,Academies!B:B,Academies!C:C,"")</f>
        <v/>
      </c>
    </row>
    <row r="37" spans="1:11" x14ac:dyDescent="0.3">
      <c r="A37" s="119" t="s">
        <v>646</v>
      </c>
      <c r="B37" s="119" t="s">
        <v>258</v>
      </c>
      <c r="C37" s="169" t="str">
        <f>_xlfn.XLOOKUP(B37,Academies!B:B,Academies!C:C,"")</f>
        <v/>
      </c>
      <c r="D37" s="168"/>
      <c r="I37" s="119" t="s">
        <v>694</v>
      </c>
      <c r="J37" s="119" t="s">
        <v>341</v>
      </c>
      <c r="K37" s="169" t="str">
        <f>_xlfn.XLOOKUP(J37,Academies!B:B,Academies!C:C,"")</f>
        <v/>
      </c>
    </row>
    <row r="38" spans="1:11" x14ac:dyDescent="0.3">
      <c r="A38" s="119" t="s">
        <v>590</v>
      </c>
      <c r="B38" s="119" t="s">
        <v>152</v>
      </c>
      <c r="C38" s="169" t="str">
        <f>_xlfn.XLOOKUP(B38,Academies!B:B,Academies!C:C,"")</f>
        <v/>
      </c>
      <c r="D38" s="168"/>
      <c r="I38" s="119" t="s">
        <v>734</v>
      </c>
      <c r="J38" s="119" t="s">
        <v>423</v>
      </c>
      <c r="K38" s="169" t="str">
        <f>_xlfn.XLOOKUP(J38,Academies!B:B,Academies!C:C,"")</f>
        <v/>
      </c>
    </row>
    <row r="39" spans="1:11" x14ac:dyDescent="0.3">
      <c r="A39" s="119" t="s">
        <v>522</v>
      </c>
      <c r="B39" s="119" t="s">
        <v>22</v>
      </c>
      <c r="C39" s="169" t="str">
        <f>_xlfn.XLOOKUP(B39,Academies!B:B,Academies!C:C,"")</f>
        <v/>
      </c>
      <c r="D39" s="168"/>
      <c r="I39" s="119" t="s">
        <v>716</v>
      </c>
      <c r="J39" s="119" t="s">
        <v>384</v>
      </c>
      <c r="K39" s="169" t="str">
        <f>_xlfn.XLOOKUP(J39,Academies!B:B,Academies!C:C,"")</f>
        <v/>
      </c>
    </row>
    <row r="40" spans="1:11" x14ac:dyDescent="0.3">
      <c r="A40" s="119" t="s">
        <v>610</v>
      </c>
      <c r="B40" s="119" t="s">
        <v>186</v>
      </c>
      <c r="C40" s="169" t="str">
        <f>_xlfn.XLOOKUP(B40,Academies!B:B,Academies!C:C,"")</f>
        <v/>
      </c>
      <c r="D40" s="168"/>
      <c r="I40" s="119" t="s">
        <v>555</v>
      </c>
      <c r="J40" s="119" t="s">
        <v>85</v>
      </c>
      <c r="K40" s="169" t="str">
        <f>_xlfn.XLOOKUP(J40,Academies!B:B,Academies!C:C,"")</f>
        <v/>
      </c>
    </row>
    <row r="41" spans="1:11" x14ac:dyDescent="0.3">
      <c r="A41" s="119" t="s">
        <v>620</v>
      </c>
      <c r="B41" s="119" t="s">
        <v>204</v>
      </c>
      <c r="C41" s="169" t="str">
        <f>_xlfn.XLOOKUP(B41,Academies!B:B,Academies!C:C,"")</f>
        <v/>
      </c>
      <c r="D41" s="168"/>
      <c r="I41" s="119" t="s">
        <v>540</v>
      </c>
      <c r="J41" s="119" t="s">
        <v>55</v>
      </c>
      <c r="K41" s="169" t="str">
        <f>_xlfn.XLOOKUP(J41,Academies!B:B,Academies!C:C,"")</f>
        <v/>
      </c>
    </row>
    <row r="42" spans="1:11" x14ac:dyDescent="0.3">
      <c r="A42" s="119" t="s">
        <v>640</v>
      </c>
      <c r="B42" s="119" t="s">
        <v>245</v>
      </c>
      <c r="C42" s="169" t="str">
        <f>_xlfn.XLOOKUP(B42,Academies!B:B,Academies!C:C,"")</f>
        <v/>
      </c>
      <c r="D42" s="168"/>
      <c r="I42" s="119" t="s">
        <v>649</v>
      </c>
      <c r="J42" s="119" t="s">
        <v>262</v>
      </c>
      <c r="K42" s="169" t="str">
        <f>_xlfn.XLOOKUP(J42,Academies!B:B,Academies!C:C,"")</f>
        <v/>
      </c>
    </row>
    <row r="43" spans="1:11" x14ac:dyDescent="0.3">
      <c r="A43" s="119" t="s">
        <v>683</v>
      </c>
      <c r="B43" s="119" t="s">
        <v>321</v>
      </c>
      <c r="C43" s="169" t="str">
        <f>_xlfn.XLOOKUP(B43,Academies!B:B,Academies!C:C,"")</f>
        <v/>
      </c>
      <c r="D43" s="168"/>
      <c r="I43" s="119" t="s">
        <v>594</v>
      </c>
      <c r="J43" s="119" t="s">
        <v>159</v>
      </c>
      <c r="K43" s="169" t="str">
        <f>_xlfn.XLOOKUP(J43,Academies!B:B,Academies!C:C,"")</f>
        <v/>
      </c>
    </row>
    <row r="44" spans="1:11" x14ac:dyDescent="0.3">
      <c r="A44" s="119" t="s">
        <v>628</v>
      </c>
      <c r="B44" s="119" t="s">
        <v>219</v>
      </c>
      <c r="C44" s="169" t="str">
        <f>_xlfn.XLOOKUP(B44,Academies!B:B,Academies!C:C,"")</f>
        <v/>
      </c>
      <c r="D44" s="168"/>
      <c r="I44" s="119" t="s">
        <v>635</v>
      </c>
      <c r="J44" s="119" t="s">
        <v>233</v>
      </c>
      <c r="K44" s="169" t="str">
        <f>_xlfn.XLOOKUP(J44,Academies!B:B,Academies!C:C,"")</f>
        <v/>
      </c>
    </row>
    <row r="45" spans="1:11" x14ac:dyDescent="0.3">
      <c r="A45" s="119" t="s">
        <v>630</v>
      </c>
      <c r="B45" s="119" t="s">
        <v>223</v>
      </c>
      <c r="C45" s="169" t="str">
        <f>_xlfn.XLOOKUP(B45,Academies!B:B,Academies!C:C,"")</f>
        <v/>
      </c>
      <c r="D45" s="168"/>
      <c r="I45" s="119" t="s">
        <v>746</v>
      </c>
      <c r="J45" s="119" t="s">
        <v>448</v>
      </c>
      <c r="K45" s="169" t="str">
        <f>_xlfn.XLOOKUP(J45,Academies!B:B,Academies!C:C,"")</f>
        <v/>
      </c>
    </row>
    <row r="46" spans="1:11" x14ac:dyDescent="0.3">
      <c r="A46" s="119" t="s">
        <v>733</v>
      </c>
      <c r="B46" s="119" t="s">
        <v>420</v>
      </c>
      <c r="C46" s="169" t="str">
        <f>_xlfn.XLOOKUP(B46,Academies!B:B,Academies!C:C,"")</f>
        <v/>
      </c>
      <c r="D46" s="168"/>
      <c r="I46" s="119" t="s">
        <v>749</v>
      </c>
      <c r="J46" s="119" t="s">
        <v>454</v>
      </c>
      <c r="K46" s="169" t="str">
        <f>_xlfn.XLOOKUP(J46,Academies!B:B,Academies!C:C,"")</f>
        <v/>
      </c>
    </row>
    <row r="47" spans="1:11" x14ac:dyDescent="0.3">
      <c r="I47" s="119" t="s">
        <v>692</v>
      </c>
      <c r="J47" s="119" t="s">
        <v>337</v>
      </c>
      <c r="K47" s="169" t="str">
        <f>_xlfn.XLOOKUP(J47,Academies!B:B,Academies!C:C,"")</f>
        <v/>
      </c>
    </row>
    <row r="48" spans="1:11" x14ac:dyDescent="0.3">
      <c r="I48" s="119" t="s">
        <v>557</v>
      </c>
      <c r="J48" s="119" t="s">
        <v>89</v>
      </c>
      <c r="K48" s="169" t="str">
        <f>_xlfn.XLOOKUP(J48,Academies!B:B,Academies!C:C,"")</f>
        <v/>
      </c>
    </row>
    <row r="49" spans="9:11" x14ac:dyDescent="0.3">
      <c r="I49" s="119" t="s">
        <v>558</v>
      </c>
      <c r="J49" s="119" t="s">
        <v>91</v>
      </c>
      <c r="K49" s="169">
        <f>_xlfn.XLOOKUP(J49,Academies!B:B,Academies!C:C,"")</f>
        <v>45444</v>
      </c>
    </row>
    <row r="50" spans="9:11" x14ac:dyDescent="0.3">
      <c r="I50" s="119" t="s">
        <v>621</v>
      </c>
      <c r="J50" s="119" t="s">
        <v>206</v>
      </c>
      <c r="K50" s="169" t="str">
        <f>_xlfn.XLOOKUP(J50,Academies!B:B,Academies!C:C,"")</f>
        <v/>
      </c>
    </row>
    <row r="51" spans="9:11" x14ac:dyDescent="0.3">
      <c r="I51" s="119" t="s">
        <v>660</v>
      </c>
      <c r="J51" s="119" t="s">
        <v>282</v>
      </c>
      <c r="K51" s="169" t="str">
        <f>_xlfn.XLOOKUP(J51,Academies!B:B,Academies!C:C,"")</f>
        <v/>
      </c>
    </row>
    <row r="52" spans="9:11" x14ac:dyDescent="0.3">
      <c r="I52" s="119" t="s">
        <v>703</v>
      </c>
      <c r="J52" s="119" t="s">
        <v>359</v>
      </c>
      <c r="K52" s="169" t="str">
        <f>_xlfn.XLOOKUP(J52,Academies!B:B,Academies!C:C,"")</f>
        <v/>
      </c>
    </row>
    <row r="53" spans="9:11" x14ac:dyDescent="0.3">
      <c r="I53" s="119" t="s">
        <v>747</v>
      </c>
      <c r="J53" s="119" t="s">
        <v>450</v>
      </c>
      <c r="K53" s="169" t="str">
        <f>_xlfn.XLOOKUP(J53,Academies!B:B,Academies!C:C,"")</f>
        <v/>
      </c>
    </row>
    <row r="54" spans="9:11" x14ac:dyDescent="0.3">
      <c r="I54" s="119" t="s">
        <v>695</v>
      </c>
      <c r="J54" s="119" t="s">
        <v>343</v>
      </c>
      <c r="K54" s="169" t="str">
        <f>_xlfn.XLOOKUP(J54,Academies!B:B,Academies!C:C,"")</f>
        <v/>
      </c>
    </row>
    <row r="55" spans="9:11" x14ac:dyDescent="0.3">
      <c r="I55" s="119" t="s">
        <v>566</v>
      </c>
      <c r="J55" s="119" t="s">
        <v>106</v>
      </c>
      <c r="K55" s="169" t="str">
        <f>_xlfn.XLOOKUP(J55,Academies!B:B,Academies!C:C,"")</f>
        <v/>
      </c>
    </row>
    <row r="56" spans="9:11" x14ac:dyDescent="0.3">
      <c r="I56" s="119" t="s">
        <v>697</v>
      </c>
      <c r="J56" s="119" t="s">
        <v>347</v>
      </c>
      <c r="K56" s="169" t="str">
        <f>_xlfn.XLOOKUP(J56,Academies!B:B,Academies!C:C,"")</f>
        <v/>
      </c>
    </row>
    <row r="57" spans="9:11" x14ac:dyDescent="0.3">
      <c r="I57" s="119" t="s">
        <v>568</v>
      </c>
      <c r="J57" s="119" t="s">
        <v>110</v>
      </c>
      <c r="K57" s="169" t="str">
        <f>_xlfn.XLOOKUP(J57,Academies!B:B,Academies!C:C,"")</f>
        <v/>
      </c>
    </row>
    <row r="58" spans="9:11" x14ac:dyDescent="0.3">
      <c r="I58" s="119" t="s">
        <v>651</v>
      </c>
      <c r="J58" s="119" t="s">
        <v>266</v>
      </c>
      <c r="K58" s="169" t="str">
        <f>_xlfn.XLOOKUP(J58,Academies!B:B,Academies!C:C,"")</f>
        <v/>
      </c>
    </row>
    <row r="59" spans="9:11" x14ac:dyDescent="0.3">
      <c r="I59" s="119" t="s">
        <v>698</v>
      </c>
      <c r="J59" s="119" t="s">
        <v>349</v>
      </c>
      <c r="K59" s="169" t="str">
        <f>_xlfn.XLOOKUP(J59,Academies!B:B,Academies!C:C,"")</f>
        <v/>
      </c>
    </row>
    <row r="60" spans="9:11" x14ac:dyDescent="0.3">
      <c r="I60" s="119" t="s">
        <v>768</v>
      </c>
      <c r="J60" s="119" t="s">
        <v>492</v>
      </c>
      <c r="K60" s="169" t="str">
        <f>_xlfn.XLOOKUP(J60,Academies!B:B,Academies!C:C,"")</f>
        <v/>
      </c>
    </row>
    <row r="61" spans="9:11" x14ac:dyDescent="0.3">
      <c r="I61" s="119" t="s">
        <v>570</v>
      </c>
      <c r="J61" s="119" t="s">
        <v>114</v>
      </c>
      <c r="K61" s="169" t="str">
        <f>_xlfn.XLOOKUP(J61,Academies!B:B,Academies!C:C,"")</f>
        <v/>
      </c>
    </row>
    <row r="62" spans="9:11" x14ac:dyDescent="0.3">
      <c r="I62" s="119" t="s">
        <v>543</v>
      </c>
      <c r="J62" s="119" t="s">
        <v>61</v>
      </c>
      <c r="K62" s="169" t="str">
        <f>_xlfn.XLOOKUP(J62,Academies!B:B,Academies!C:C,"")</f>
        <v/>
      </c>
    </row>
    <row r="63" spans="9:11" x14ac:dyDescent="0.3">
      <c r="I63" s="119" t="s">
        <v>745</v>
      </c>
      <c r="J63" s="119" t="s">
        <v>446</v>
      </c>
      <c r="K63" s="169" t="str">
        <f>_xlfn.XLOOKUP(J63,Academies!B:B,Academies!C:C,"")</f>
        <v/>
      </c>
    </row>
    <row r="64" spans="9:11" x14ac:dyDescent="0.3">
      <c r="I64" s="119" t="s">
        <v>633</v>
      </c>
      <c r="J64" s="119" t="s">
        <v>229</v>
      </c>
      <c r="K64" s="169" t="str">
        <f>_xlfn.XLOOKUP(J64,Academies!B:B,Academies!C:C,"")</f>
        <v/>
      </c>
    </row>
    <row r="65" spans="9:11" x14ac:dyDescent="0.3">
      <c r="I65" s="119" t="s">
        <v>526</v>
      </c>
      <c r="J65" s="119" t="s">
        <v>28</v>
      </c>
      <c r="K65" s="169" t="str">
        <f>_xlfn.XLOOKUP(J65,Academies!B:B,Academies!C:C,"")</f>
        <v/>
      </c>
    </row>
    <row r="66" spans="9:11" x14ac:dyDescent="0.3">
      <c r="I66" s="119" t="s">
        <v>591</v>
      </c>
      <c r="J66" s="119" t="s">
        <v>154</v>
      </c>
      <c r="K66" s="169" t="str">
        <f>_xlfn.XLOOKUP(J66,Academies!B:B,Academies!C:C,"")</f>
        <v/>
      </c>
    </row>
    <row r="67" spans="9:11" x14ac:dyDescent="0.3">
      <c r="I67" s="119" t="s">
        <v>572</v>
      </c>
      <c r="J67" s="119" t="s">
        <v>118</v>
      </c>
      <c r="K67" s="169" t="str">
        <f>_xlfn.XLOOKUP(J67,Academies!B:B,Academies!C:C,"")</f>
        <v/>
      </c>
    </row>
    <row r="68" spans="9:11" x14ac:dyDescent="0.3">
      <c r="I68" s="119" t="s">
        <v>701</v>
      </c>
      <c r="J68" s="119" t="s">
        <v>355</v>
      </c>
      <c r="K68" s="169" t="str">
        <f>_xlfn.XLOOKUP(J68,Academies!B:B,Academies!C:C,"")</f>
        <v/>
      </c>
    </row>
    <row r="69" spans="9:11" x14ac:dyDescent="0.3">
      <c r="I69" s="119" t="s">
        <v>569</v>
      </c>
      <c r="J69" s="119" t="s">
        <v>112</v>
      </c>
      <c r="K69" s="169" t="str">
        <f>_xlfn.XLOOKUP(J69,Academies!B:B,Academies!C:C,"")</f>
        <v/>
      </c>
    </row>
    <row r="70" spans="9:11" x14ac:dyDescent="0.3">
      <c r="I70" s="119" t="s">
        <v>643</v>
      </c>
      <c r="J70" s="119" t="s">
        <v>253</v>
      </c>
      <c r="K70" s="169">
        <f>_xlfn.XLOOKUP(J70,Academies!B:B,Academies!C:C,"")</f>
        <v>45474</v>
      </c>
    </row>
    <row r="71" spans="9:11" x14ac:dyDescent="0.3">
      <c r="I71" s="119" t="s">
        <v>548</v>
      </c>
      <c r="J71" s="119" t="s">
        <v>71</v>
      </c>
      <c r="K71" s="169" t="str">
        <f>_xlfn.XLOOKUP(J71,Academies!B:B,Academies!C:C,"")</f>
        <v/>
      </c>
    </row>
    <row r="72" spans="9:11" x14ac:dyDescent="0.3">
      <c r="I72" s="119" t="s">
        <v>705</v>
      </c>
      <c r="J72" s="119" t="s">
        <v>363</v>
      </c>
      <c r="K72" s="169" t="str">
        <f>_xlfn.XLOOKUP(J72,Academies!B:B,Academies!C:C,"")</f>
        <v/>
      </c>
    </row>
    <row r="73" spans="9:11" x14ac:dyDescent="0.3">
      <c r="I73" s="119" t="s">
        <v>706</v>
      </c>
      <c r="J73" s="119" t="s">
        <v>365</v>
      </c>
      <c r="K73" s="169" t="str">
        <f>_xlfn.XLOOKUP(J73,Academies!B:B,Academies!C:C,"")</f>
        <v/>
      </c>
    </row>
    <row r="74" spans="9:11" x14ac:dyDescent="0.3">
      <c r="I74" s="119" t="s">
        <v>750</v>
      </c>
      <c r="J74" s="119" t="s">
        <v>456</v>
      </c>
      <c r="K74" s="169" t="str">
        <f>_xlfn.XLOOKUP(J74,Academies!B:B,Academies!C:C,"")</f>
        <v/>
      </c>
    </row>
    <row r="75" spans="9:11" x14ac:dyDescent="0.3">
      <c r="I75" s="119" t="s">
        <v>573</v>
      </c>
      <c r="J75" s="119" t="s">
        <v>120</v>
      </c>
      <c r="K75" s="169" t="str">
        <f>_xlfn.XLOOKUP(J75,Academies!B:B,Academies!C:C,"")</f>
        <v/>
      </c>
    </row>
    <row r="76" spans="9:11" x14ac:dyDescent="0.3">
      <c r="I76" s="119" t="s">
        <v>674</v>
      </c>
      <c r="J76" s="119" t="s">
        <v>306</v>
      </c>
      <c r="K76" s="169" t="str">
        <f>_xlfn.XLOOKUP(J76,Academies!B:B,Academies!C:C,"")</f>
        <v/>
      </c>
    </row>
    <row r="77" spans="9:11" x14ac:dyDescent="0.3">
      <c r="I77" s="119" t="s">
        <v>653</v>
      </c>
      <c r="J77" s="119" t="s">
        <v>269</v>
      </c>
      <c r="K77" s="169" t="str">
        <f>_xlfn.XLOOKUP(J77,Academies!B:B,Academies!C:C,"")</f>
        <v/>
      </c>
    </row>
    <row r="78" spans="9:11" x14ac:dyDescent="0.3">
      <c r="I78" s="119" t="s">
        <v>681</v>
      </c>
      <c r="J78" s="119" t="s">
        <v>319</v>
      </c>
      <c r="K78" s="169" t="str">
        <f>_xlfn.XLOOKUP(J78,Academies!B:B,Academies!C:C,"")</f>
        <v/>
      </c>
    </row>
    <row r="79" spans="9:11" x14ac:dyDescent="0.3">
      <c r="I79" s="119" t="s">
        <v>644</v>
      </c>
      <c r="J79" s="119" t="s">
        <v>254</v>
      </c>
      <c r="K79" s="169" t="str">
        <f>_xlfn.XLOOKUP(J79,Academies!B:B,Academies!C:C,"")</f>
        <v/>
      </c>
    </row>
    <row r="80" spans="9:11" x14ac:dyDescent="0.3">
      <c r="I80" s="119" t="s">
        <v>551</v>
      </c>
      <c r="J80" s="119" t="s">
        <v>77</v>
      </c>
      <c r="K80" s="169" t="str">
        <f>_xlfn.XLOOKUP(J80,Academies!B:B,Academies!C:C,"")</f>
        <v/>
      </c>
    </row>
    <row r="81" spans="9:11" x14ac:dyDescent="0.3">
      <c r="I81" s="119" t="s">
        <v>578</v>
      </c>
      <c r="J81" s="119" t="s">
        <v>130</v>
      </c>
      <c r="K81" s="169" t="str">
        <f>_xlfn.XLOOKUP(J81,Academies!B:B,Academies!C:C,"")</f>
        <v/>
      </c>
    </row>
    <row r="82" spans="9:11" x14ac:dyDescent="0.3">
      <c r="I82" s="119" t="s">
        <v>710</v>
      </c>
      <c r="J82" s="119" t="s">
        <v>373</v>
      </c>
      <c r="K82" s="169" t="str">
        <f>_xlfn.XLOOKUP(J82,Academies!B:B,Academies!C:C,"")</f>
        <v/>
      </c>
    </row>
    <row r="83" spans="9:11" x14ac:dyDescent="0.3">
      <c r="I83" s="119" t="s">
        <v>711</v>
      </c>
      <c r="J83" s="119" t="s">
        <v>375</v>
      </c>
      <c r="K83" s="169">
        <f>_xlfn.XLOOKUP(J83,Academies!B:B,Academies!C:C,"")</f>
        <v>45566</v>
      </c>
    </row>
    <row r="84" spans="9:11" x14ac:dyDescent="0.3">
      <c r="I84" s="119" t="s">
        <v>664</v>
      </c>
      <c r="J84" s="119" t="s">
        <v>290</v>
      </c>
      <c r="K84" s="169" t="str">
        <f>_xlfn.XLOOKUP(J84,Academies!B:B,Academies!C:C,"")</f>
        <v/>
      </c>
    </row>
    <row r="85" spans="9:11" x14ac:dyDescent="0.3">
      <c r="I85" s="119" t="s">
        <v>712</v>
      </c>
      <c r="J85" s="119" t="s">
        <v>376</v>
      </c>
      <c r="K85" s="169" t="str">
        <f>_xlfn.XLOOKUP(J85,Academies!B:B,Academies!C:C,"")</f>
        <v/>
      </c>
    </row>
    <row r="86" spans="9:11" x14ac:dyDescent="0.3">
      <c r="I86" s="119" t="s">
        <v>713</v>
      </c>
      <c r="J86" s="119" t="s">
        <v>378</v>
      </c>
      <c r="K86" s="169" t="str">
        <f>_xlfn.XLOOKUP(J86,Academies!B:B,Academies!C:C,"")</f>
        <v/>
      </c>
    </row>
    <row r="87" spans="9:11" x14ac:dyDescent="0.3">
      <c r="I87" s="119" t="s">
        <v>714</v>
      </c>
      <c r="J87" s="119" t="s">
        <v>380</v>
      </c>
      <c r="K87" s="169" t="str">
        <f>_xlfn.XLOOKUP(J87,Academies!B:B,Academies!C:C,"")</f>
        <v/>
      </c>
    </row>
    <row r="88" spans="9:11" x14ac:dyDescent="0.3">
      <c r="I88" s="119" t="s">
        <v>556</v>
      </c>
      <c r="J88" s="119" t="s">
        <v>87</v>
      </c>
      <c r="K88" s="169" t="str">
        <f>_xlfn.XLOOKUP(J88,Academies!B:B,Academies!C:C,"")</f>
        <v/>
      </c>
    </row>
    <row r="89" spans="9:11" x14ac:dyDescent="0.3">
      <c r="I89" s="119" t="s">
        <v>766</v>
      </c>
      <c r="J89" s="119" t="s">
        <v>488</v>
      </c>
      <c r="K89" s="169" t="str">
        <f>_xlfn.XLOOKUP(J89,Academies!B:B,Academies!C:C,"")</f>
        <v/>
      </c>
    </row>
    <row r="90" spans="9:11" x14ac:dyDescent="0.3">
      <c r="I90" s="119" t="s">
        <v>588</v>
      </c>
      <c r="J90" s="119" t="s">
        <v>148</v>
      </c>
      <c r="K90" s="169" t="str">
        <f>_xlfn.XLOOKUP(J90,Academies!B:B,Academies!C:C,"")</f>
        <v/>
      </c>
    </row>
    <row r="91" spans="9:11" x14ac:dyDescent="0.3">
      <c r="I91" s="119" t="s">
        <v>751</v>
      </c>
      <c r="J91" s="119" t="s">
        <v>458</v>
      </c>
      <c r="K91" s="169" t="str">
        <f>_xlfn.XLOOKUP(J91,Academies!B:B,Academies!C:C,"")</f>
        <v/>
      </c>
    </row>
    <row r="92" spans="9:11" x14ac:dyDescent="0.3">
      <c r="I92" s="119" t="s">
        <v>592</v>
      </c>
      <c r="J92" s="119" t="s">
        <v>156</v>
      </c>
      <c r="K92" s="169" t="str">
        <f>_xlfn.XLOOKUP(J92,Academies!B:B,Academies!C:C,"")</f>
        <v/>
      </c>
    </row>
    <row r="93" spans="9:11" x14ac:dyDescent="0.3">
      <c r="I93" s="119" t="s">
        <v>752</v>
      </c>
      <c r="J93" s="119" t="s">
        <v>460</v>
      </c>
      <c r="K93" s="169" t="str">
        <f>_xlfn.XLOOKUP(J93,Academies!B:B,Academies!C:C,"")</f>
        <v/>
      </c>
    </row>
    <row r="94" spans="9:11" x14ac:dyDescent="0.3">
      <c r="I94" s="119" t="s">
        <v>715</v>
      </c>
      <c r="J94" s="119" t="s">
        <v>382</v>
      </c>
      <c r="K94" s="169" t="str">
        <f>_xlfn.XLOOKUP(J94,Academies!B:B,Academies!C:C,"")</f>
        <v/>
      </c>
    </row>
    <row r="95" spans="9:11" x14ac:dyDescent="0.3">
      <c r="I95" s="119" t="s">
        <v>563</v>
      </c>
      <c r="J95" s="119" t="s">
        <v>100</v>
      </c>
      <c r="K95" s="169" t="str">
        <f>_xlfn.XLOOKUP(J95,Academies!B:B,Academies!C:C,"")</f>
        <v/>
      </c>
    </row>
    <row r="96" spans="9:11" x14ac:dyDescent="0.3">
      <c r="I96" s="119" t="s">
        <v>717</v>
      </c>
      <c r="J96" s="119" t="s">
        <v>386</v>
      </c>
      <c r="K96" s="169" t="str">
        <f>_xlfn.XLOOKUP(J96,Academies!B:B,Academies!C:C,"")</f>
        <v/>
      </c>
    </row>
    <row r="97" spans="9:11" x14ac:dyDescent="0.3">
      <c r="I97" s="119" t="s">
        <v>637</v>
      </c>
      <c r="J97" s="119" t="s">
        <v>238</v>
      </c>
      <c r="K97" s="169" t="str">
        <f>_xlfn.XLOOKUP(J97,Academies!B:B,Academies!C:C,"")</f>
        <v/>
      </c>
    </row>
    <row r="98" spans="9:11" x14ac:dyDescent="0.3">
      <c r="I98" s="119" t="s">
        <v>680</v>
      </c>
      <c r="J98" s="119" t="s">
        <v>317</v>
      </c>
      <c r="K98" s="169" t="str">
        <f>_xlfn.XLOOKUP(J98,Academies!B:B,Academies!C:C,"")</f>
        <v/>
      </c>
    </row>
    <row r="99" spans="9:11" x14ac:dyDescent="0.3">
      <c r="I99" s="119" t="s">
        <v>676</v>
      </c>
      <c r="J99" s="119" t="s">
        <v>310</v>
      </c>
      <c r="K99" s="169">
        <f>_xlfn.XLOOKUP(J99,Academies!B:B,Academies!C:C,"")</f>
        <v>43983</v>
      </c>
    </row>
    <row r="100" spans="9:11" x14ac:dyDescent="0.3">
      <c r="I100" s="119" t="s">
        <v>719</v>
      </c>
      <c r="J100" s="119" t="s">
        <v>390</v>
      </c>
      <c r="K100" s="169" t="str">
        <f>_xlfn.XLOOKUP(J100,Academies!B:B,Academies!C:C,"")</f>
        <v/>
      </c>
    </row>
    <row r="101" spans="9:11" x14ac:dyDescent="0.3">
      <c r="I101" s="119" t="s">
        <v>598</v>
      </c>
      <c r="J101" s="119" t="s">
        <v>167</v>
      </c>
      <c r="K101" s="169">
        <f>_xlfn.XLOOKUP(J101,Academies!B:B,Academies!C:C,"")</f>
        <v>45536</v>
      </c>
    </row>
    <row r="102" spans="9:11" x14ac:dyDescent="0.3">
      <c r="I102" s="119" t="s">
        <v>731</v>
      </c>
      <c r="J102" s="119" t="s">
        <v>416</v>
      </c>
      <c r="K102" s="169" t="str">
        <f>_xlfn.XLOOKUP(J102,Academies!B:B,Academies!C:C,"")</f>
        <v/>
      </c>
    </row>
    <row r="103" spans="9:11" x14ac:dyDescent="0.3">
      <c r="I103" s="119" t="s">
        <v>720</v>
      </c>
      <c r="J103" s="119" t="s">
        <v>392</v>
      </c>
      <c r="K103" s="169" t="str">
        <f>_xlfn.XLOOKUP(J103,Academies!B:B,Academies!C:C,"")</f>
        <v/>
      </c>
    </row>
    <row r="104" spans="9:11" x14ac:dyDescent="0.3">
      <c r="I104" s="119" t="s">
        <v>536</v>
      </c>
      <c r="J104" s="119" t="s">
        <v>48</v>
      </c>
      <c r="K104" s="169" t="str">
        <f>_xlfn.XLOOKUP(J104,Academies!B:B,Academies!C:C,"")</f>
        <v/>
      </c>
    </row>
    <row r="105" spans="9:11" x14ac:dyDescent="0.3">
      <c r="I105" s="119" t="s">
        <v>600</v>
      </c>
      <c r="J105" s="119" t="s">
        <v>168</v>
      </c>
      <c r="K105" s="169" t="str">
        <f>_xlfn.XLOOKUP(J105,Academies!B:B,Academies!C:C,"")</f>
        <v/>
      </c>
    </row>
    <row r="106" spans="9:11" x14ac:dyDescent="0.3">
      <c r="I106" s="119" t="s">
        <v>534</v>
      </c>
      <c r="J106" s="119" t="s">
        <v>44</v>
      </c>
      <c r="K106" s="169" t="str">
        <f>_xlfn.XLOOKUP(J106,Academies!B:B,Academies!C:C,"")</f>
        <v/>
      </c>
    </row>
    <row r="107" spans="9:11" x14ac:dyDescent="0.3">
      <c r="I107" s="119" t="s">
        <v>602</v>
      </c>
      <c r="J107" s="119" t="s">
        <v>170</v>
      </c>
      <c r="K107" s="169" t="str">
        <f>_xlfn.XLOOKUP(J107,Academies!B:B,Academies!C:C,"")</f>
        <v/>
      </c>
    </row>
    <row r="108" spans="9:11" x14ac:dyDescent="0.3">
      <c r="I108" s="119" t="s">
        <v>669</v>
      </c>
      <c r="J108" s="119" t="s">
        <v>298</v>
      </c>
      <c r="K108" s="169" t="str">
        <f>_xlfn.XLOOKUP(J108,Academies!B:B,Academies!C:C,"")</f>
        <v/>
      </c>
    </row>
    <row r="109" spans="9:11" x14ac:dyDescent="0.3">
      <c r="I109" s="119" t="s">
        <v>721</v>
      </c>
      <c r="J109" s="119" t="s">
        <v>394</v>
      </c>
      <c r="K109" s="169" t="str">
        <f>_xlfn.XLOOKUP(J109,Academies!B:B,Academies!C:C,"")</f>
        <v/>
      </c>
    </row>
    <row r="110" spans="9:11" x14ac:dyDescent="0.3">
      <c r="I110" s="119" t="s">
        <v>722</v>
      </c>
      <c r="J110" s="119" t="s">
        <v>397</v>
      </c>
      <c r="K110" s="169" t="str">
        <f>_xlfn.XLOOKUP(J110,Academies!B:B,Academies!C:C,"")</f>
        <v/>
      </c>
    </row>
    <row r="111" spans="9:11" x14ac:dyDescent="0.3">
      <c r="I111" s="119" t="s">
        <v>604</v>
      </c>
      <c r="J111" s="119" t="s">
        <v>174</v>
      </c>
      <c r="K111" s="169" t="str">
        <f>_xlfn.XLOOKUP(J111,Academies!B:B,Academies!C:C,"")</f>
        <v/>
      </c>
    </row>
    <row r="112" spans="9:11" x14ac:dyDescent="0.3">
      <c r="I112" s="119" t="s">
        <v>571</v>
      </c>
      <c r="J112" s="119" t="s">
        <v>116</v>
      </c>
      <c r="K112" s="169" t="str">
        <f>_xlfn.XLOOKUP(J112,Academies!B:B,Academies!C:C,"")</f>
        <v/>
      </c>
    </row>
    <row r="113" spans="9:11" x14ac:dyDescent="0.3">
      <c r="I113" s="119" t="s">
        <v>613</v>
      </c>
      <c r="J113" s="119" t="s">
        <v>191</v>
      </c>
      <c r="K113" s="169">
        <f>_xlfn.XLOOKUP(J113,Academies!B:B,Academies!C:C,"")</f>
        <v>45627</v>
      </c>
    </row>
    <row r="114" spans="9:11" x14ac:dyDescent="0.3">
      <c r="I114" s="119" t="s">
        <v>607</v>
      </c>
      <c r="J114" s="119" t="s">
        <v>180</v>
      </c>
      <c r="K114" s="169" t="str">
        <f>_xlfn.XLOOKUP(J114,Academies!B:B,Academies!C:C,"")</f>
        <v/>
      </c>
    </row>
    <row r="115" spans="9:11" x14ac:dyDescent="0.3">
      <c r="I115" s="119" t="s">
        <v>605</v>
      </c>
      <c r="J115" s="119" t="s">
        <v>176</v>
      </c>
      <c r="K115" s="169" t="str">
        <f>_xlfn.XLOOKUP(J115,Academies!B:B,Academies!C:C,"")</f>
        <v/>
      </c>
    </row>
    <row r="116" spans="9:11" x14ac:dyDescent="0.3">
      <c r="I116" s="119" t="s">
        <v>638</v>
      </c>
      <c r="J116" s="119" t="s">
        <v>241</v>
      </c>
      <c r="K116" s="169" t="str">
        <f>_xlfn.XLOOKUP(J116,Academies!B:B,Academies!C:C,"")</f>
        <v/>
      </c>
    </row>
    <row r="117" spans="9:11" x14ac:dyDescent="0.3">
      <c r="I117" s="119" t="s">
        <v>723</v>
      </c>
      <c r="J117" s="119" t="s">
        <v>399</v>
      </c>
      <c r="K117" s="169" t="str">
        <f>_xlfn.XLOOKUP(J117,Academies!B:B,Academies!C:C,"")</f>
        <v/>
      </c>
    </row>
    <row r="118" spans="9:11" x14ac:dyDescent="0.3">
      <c r="I118" s="119" t="s">
        <v>577</v>
      </c>
      <c r="J118" s="119" t="s">
        <v>128</v>
      </c>
      <c r="K118" s="169" t="str">
        <f>_xlfn.XLOOKUP(J118,Academies!B:B,Academies!C:C,"")</f>
        <v/>
      </c>
    </row>
    <row r="119" spans="9:11" x14ac:dyDescent="0.3">
      <c r="I119" s="119" t="s">
        <v>755</v>
      </c>
      <c r="J119" s="119" t="s">
        <v>466</v>
      </c>
      <c r="K119" s="169" t="str">
        <f>_xlfn.XLOOKUP(J119,Academies!B:B,Academies!C:C,"")</f>
        <v/>
      </c>
    </row>
    <row r="120" spans="9:11" x14ac:dyDescent="0.3">
      <c r="I120" s="119" t="s">
        <v>606</v>
      </c>
      <c r="J120" s="119" t="s">
        <v>178</v>
      </c>
      <c r="K120" s="169" t="str">
        <f>_xlfn.XLOOKUP(J120,Academies!B:B,Academies!C:C,"")</f>
        <v/>
      </c>
    </row>
    <row r="121" spans="9:11" x14ac:dyDescent="0.3">
      <c r="I121" s="119" t="s">
        <v>679</v>
      </c>
      <c r="J121" s="119" t="s">
        <v>315</v>
      </c>
      <c r="K121" s="169" t="str">
        <f>_xlfn.XLOOKUP(J121,Academies!B:B,Academies!C:C,"")</f>
        <v/>
      </c>
    </row>
    <row r="122" spans="9:11" x14ac:dyDescent="0.3">
      <c r="I122" s="119" t="s">
        <v>564</v>
      </c>
      <c r="J122" s="119" t="s">
        <v>102</v>
      </c>
      <c r="K122" s="169" t="str">
        <f>_xlfn.XLOOKUP(J122,Academies!B:B,Academies!C:C,"")</f>
        <v/>
      </c>
    </row>
    <row r="123" spans="9:11" x14ac:dyDescent="0.3">
      <c r="I123" s="119" t="s">
        <v>765</v>
      </c>
      <c r="J123" s="119" t="s">
        <v>486</v>
      </c>
      <c r="K123" s="169" t="str">
        <f>_xlfn.XLOOKUP(J123,Academies!B:B,Academies!C:C,"")</f>
        <v/>
      </c>
    </row>
    <row r="124" spans="9:11" x14ac:dyDescent="0.3">
      <c r="I124" s="119" t="s">
        <v>565</v>
      </c>
      <c r="J124" s="119" t="s">
        <v>104</v>
      </c>
      <c r="K124" s="169" t="str">
        <f>_xlfn.XLOOKUP(J124,Academies!B:B,Academies!C:C,"")</f>
        <v/>
      </c>
    </row>
    <row r="125" spans="9:11" x14ac:dyDescent="0.3">
      <c r="I125" s="119" t="s">
        <v>724</v>
      </c>
      <c r="J125" s="119" t="s">
        <v>401</v>
      </c>
      <c r="K125" s="169" t="str">
        <f>_xlfn.XLOOKUP(J125,Academies!B:B,Academies!C:C,"")</f>
        <v/>
      </c>
    </row>
    <row r="126" spans="9:11" x14ac:dyDescent="0.3">
      <c r="I126" s="119" t="s">
        <v>725</v>
      </c>
      <c r="J126" s="119" t="s">
        <v>403</v>
      </c>
      <c r="K126" s="169" t="str">
        <f>_xlfn.XLOOKUP(J126,Academies!B:B,Academies!C:C,"")</f>
        <v/>
      </c>
    </row>
    <row r="127" spans="9:11" x14ac:dyDescent="0.3">
      <c r="I127" s="119" t="s">
        <v>726</v>
      </c>
      <c r="J127" s="119" t="s">
        <v>405</v>
      </c>
      <c r="K127" s="169" t="str">
        <f>_xlfn.XLOOKUP(J127,Academies!B:B,Academies!C:C,"")</f>
        <v/>
      </c>
    </row>
    <row r="128" spans="9:11" x14ac:dyDescent="0.3">
      <c r="I128" s="119" t="s">
        <v>702</v>
      </c>
      <c r="J128" s="119" t="s">
        <v>357</v>
      </c>
      <c r="K128" s="169" t="str">
        <f>_xlfn.XLOOKUP(J128,Academies!B:B,Academies!C:C,"")</f>
        <v/>
      </c>
    </row>
    <row r="129" spans="9:11" x14ac:dyDescent="0.3">
      <c r="I129" s="119" t="s">
        <v>763</v>
      </c>
      <c r="J129" s="119" t="s">
        <v>482</v>
      </c>
      <c r="K129" s="169" t="str">
        <f>_xlfn.XLOOKUP(J129,Academies!B:B,Academies!C:C,"")</f>
        <v/>
      </c>
    </row>
    <row r="130" spans="9:11" x14ac:dyDescent="0.3">
      <c r="I130" s="119" t="s">
        <v>615</v>
      </c>
      <c r="J130" s="119" t="s">
        <v>194</v>
      </c>
      <c r="K130" s="169">
        <f>_xlfn.XLOOKUP(J130,Academies!B:B,Academies!C:C,"")</f>
        <v>45597</v>
      </c>
    </row>
    <row r="131" spans="9:11" x14ac:dyDescent="0.3">
      <c r="I131" s="119" t="s">
        <v>670</v>
      </c>
      <c r="J131" s="119" t="s">
        <v>300</v>
      </c>
      <c r="K131" s="169" t="str">
        <f>_xlfn.XLOOKUP(J131,Academies!B:B,Academies!C:C,"")</f>
        <v/>
      </c>
    </row>
    <row r="132" spans="9:11" x14ac:dyDescent="0.3">
      <c r="I132" s="119" t="s">
        <v>718</v>
      </c>
      <c r="J132" s="119" t="s">
        <v>388</v>
      </c>
      <c r="K132" s="169" t="str">
        <f>_xlfn.XLOOKUP(J132,Academies!B:B,Academies!C:C,"")</f>
        <v/>
      </c>
    </row>
    <row r="133" spans="9:11" x14ac:dyDescent="0.3">
      <c r="I133" s="119" t="s">
        <v>618</v>
      </c>
      <c r="J133" s="119" t="s">
        <v>200</v>
      </c>
      <c r="K133" s="169" t="str">
        <f>_xlfn.XLOOKUP(J133,Academies!B:B,Academies!C:C,"")</f>
        <v/>
      </c>
    </row>
    <row r="134" spans="9:11" x14ac:dyDescent="0.3">
      <c r="I134" s="119" t="s">
        <v>759</v>
      </c>
      <c r="J134" s="119" t="s">
        <v>474</v>
      </c>
      <c r="K134" s="169" t="str">
        <f>_xlfn.XLOOKUP(J134,Academies!B:B,Academies!C:C,"")</f>
        <v/>
      </c>
    </row>
    <row r="135" spans="9:11" x14ac:dyDescent="0.3">
      <c r="I135" s="119" t="s">
        <v>700</v>
      </c>
      <c r="J135" s="119" t="s">
        <v>353</v>
      </c>
      <c r="K135" s="169" t="str">
        <f>_xlfn.XLOOKUP(J135,Academies!B:B,Academies!C:C,"")</f>
        <v/>
      </c>
    </row>
    <row r="136" spans="9:11" x14ac:dyDescent="0.3">
      <c r="I136" s="119" t="s">
        <v>740</v>
      </c>
      <c r="J136" s="119" t="s">
        <v>436</v>
      </c>
      <c r="K136" s="169" t="str">
        <f>_xlfn.XLOOKUP(J136,Academies!B:B,Academies!C:C,"")</f>
        <v/>
      </c>
    </row>
    <row r="137" spans="9:11" x14ac:dyDescent="0.3">
      <c r="I137" s="119" t="s">
        <v>762</v>
      </c>
      <c r="J137" s="119" t="s">
        <v>480</v>
      </c>
      <c r="K137" s="169" t="str">
        <f>_xlfn.XLOOKUP(J137,Academies!B:B,Academies!C:C,"")</f>
        <v/>
      </c>
    </row>
    <row r="138" spans="9:11" x14ac:dyDescent="0.3">
      <c r="I138" s="119" t="s">
        <v>699</v>
      </c>
      <c r="J138" s="119" t="s">
        <v>351</v>
      </c>
      <c r="K138" s="169" t="str">
        <f>_xlfn.XLOOKUP(J138,Academies!B:B,Academies!C:C,"")</f>
        <v/>
      </c>
    </row>
    <row r="139" spans="9:11" x14ac:dyDescent="0.3">
      <c r="I139" s="119" t="s">
        <v>758</v>
      </c>
      <c r="J139" s="119" t="s">
        <v>472</v>
      </c>
      <c r="K139" s="169" t="str">
        <f>_xlfn.XLOOKUP(J139,Academies!B:B,Academies!C:C,"")</f>
        <v/>
      </c>
    </row>
    <row r="140" spans="9:11" x14ac:dyDescent="0.3">
      <c r="I140" s="119" t="s">
        <v>727</v>
      </c>
      <c r="J140" s="119" t="s">
        <v>407</v>
      </c>
      <c r="K140" s="169" t="str">
        <f>_xlfn.XLOOKUP(J140,Academies!B:B,Academies!C:C,"")</f>
        <v/>
      </c>
    </row>
    <row r="141" spans="9:11" x14ac:dyDescent="0.3">
      <c r="I141" s="119" t="s">
        <v>728</v>
      </c>
      <c r="J141" s="119" t="s">
        <v>410</v>
      </c>
      <c r="K141" s="169" t="str">
        <f>_xlfn.XLOOKUP(J141,Academies!B:B,Academies!C:C,"")</f>
        <v/>
      </c>
    </row>
    <row r="142" spans="9:11" x14ac:dyDescent="0.3">
      <c r="I142" s="119" t="s">
        <v>626</v>
      </c>
      <c r="J142" s="119" t="s">
        <v>215</v>
      </c>
      <c r="K142" s="169" t="str">
        <f>_xlfn.XLOOKUP(J142,Academies!B:B,Academies!C:C,"")</f>
        <v/>
      </c>
    </row>
    <row r="143" spans="9:11" x14ac:dyDescent="0.3">
      <c r="I143" s="119" t="s">
        <v>675</v>
      </c>
      <c r="J143" s="119" t="s">
        <v>308</v>
      </c>
      <c r="K143" s="169" t="str">
        <f>_xlfn.XLOOKUP(J143,Academies!B:B,Academies!C:C,"")</f>
        <v/>
      </c>
    </row>
    <row r="144" spans="9:11" x14ac:dyDescent="0.3">
      <c r="I144" s="119" t="s">
        <v>729</v>
      </c>
      <c r="J144" s="119" t="s">
        <v>412</v>
      </c>
      <c r="K144" s="169" t="str">
        <f>_xlfn.XLOOKUP(J144,Academies!B:B,Academies!C:C,"")</f>
        <v/>
      </c>
    </row>
    <row r="145" spans="9:11" x14ac:dyDescent="0.3">
      <c r="I145" s="119" t="s">
        <v>730</v>
      </c>
      <c r="J145" s="119" t="s">
        <v>414</v>
      </c>
      <c r="K145" s="169" t="str">
        <f>_xlfn.XLOOKUP(J145,Academies!B:B,Academies!C:C,"")</f>
        <v/>
      </c>
    </row>
    <row r="146" spans="9:11" x14ac:dyDescent="0.3">
      <c r="I146" s="119" t="s">
        <v>622</v>
      </c>
      <c r="J146" s="119" t="s">
        <v>208</v>
      </c>
      <c r="K146" s="169" t="str">
        <f>_xlfn.XLOOKUP(J146,Academies!B:B,Academies!C:C,"")</f>
        <v/>
      </c>
    </row>
    <row r="147" spans="9:11" x14ac:dyDescent="0.3">
      <c r="I147" s="119" t="s">
        <v>524</v>
      </c>
      <c r="J147" s="119" t="s">
        <v>24</v>
      </c>
      <c r="K147" s="169" t="str">
        <f>_xlfn.XLOOKUP(J147,Academies!B:B,Academies!C:C,"")</f>
        <v/>
      </c>
    </row>
    <row r="148" spans="9:11" x14ac:dyDescent="0.3">
      <c r="I148" s="119" t="s">
        <v>756</v>
      </c>
      <c r="J148" s="119" t="s">
        <v>468</v>
      </c>
      <c r="K148" s="169" t="str">
        <f>_xlfn.XLOOKUP(J148,Academies!B:B,Academies!C:C,"")</f>
        <v/>
      </c>
    </row>
    <row r="149" spans="9:11" x14ac:dyDescent="0.3">
      <c r="I149" s="119" t="s">
        <v>595</v>
      </c>
      <c r="J149" s="119" t="s">
        <v>161</v>
      </c>
      <c r="K149" s="169" t="str">
        <f>_xlfn.XLOOKUP(J149,Academies!B:B,Academies!C:C,"")</f>
        <v/>
      </c>
    </row>
    <row r="150" spans="9:11" x14ac:dyDescent="0.3">
      <c r="I150" s="119" t="s">
        <v>739</v>
      </c>
      <c r="J150" s="119" t="s">
        <v>434</v>
      </c>
      <c r="K150" s="169" t="str">
        <f>_xlfn.XLOOKUP(J150,Academies!B:B,Academies!C:C,"")</f>
        <v/>
      </c>
    </row>
    <row r="151" spans="9:11" x14ac:dyDescent="0.3">
      <c r="I151" s="119" t="s">
        <v>767</v>
      </c>
      <c r="J151" s="119" t="s">
        <v>490</v>
      </c>
      <c r="K151" s="169" t="str">
        <f>_xlfn.XLOOKUP(J151,Academies!B:B,Academies!C:C,"")</f>
        <v/>
      </c>
    </row>
    <row r="152" spans="9:11" x14ac:dyDescent="0.3">
      <c r="I152" s="119" t="s">
        <v>736</v>
      </c>
      <c r="J152" s="119" t="s">
        <v>427</v>
      </c>
      <c r="K152" s="169" t="str">
        <f>_xlfn.XLOOKUP(J152,Academies!B:B,Academies!C:C,"")</f>
        <v/>
      </c>
    </row>
    <row r="153" spans="9:11" x14ac:dyDescent="0.3">
      <c r="I153" s="119" t="s">
        <v>748</v>
      </c>
      <c r="J153" s="119" t="s">
        <v>452</v>
      </c>
      <c r="K153" s="169" t="str">
        <f>_xlfn.XLOOKUP(J153,Academies!B:B,Academies!C:C,"")</f>
        <v/>
      </c>
    </row>
    <row r="154" spans="9:11" x14ac:dyDescent="0.3">
      <c r="I154" s="119" t="s">
        <v>603</v>
      </c>
      <c r="J154" s="119" t="s">
        <v>172</v>
      </c>
      <c r="K154" s="169" t="str">
        <f>_xlfn.XLOOKUP(J154,Academies!B:B,Academies!C:C,"")</f>
        <v/>
      </c>
    </row>
    <row r="155" spans="9:11" x14ac:dyDescent="0.3">
      <c r="I155" s="119" t="s">
        <v>760</v>
      </c>
      <c r="J155" s="119" t="s">
        <v>476</v>
      </c>
      <c r="K155" s="169" t="str">
        <f>_xlfn.XLOOKUP(J155,Academies!B:B,Academies!C:C,"")</f>
        <v/>
      </c>
    </row>
    <row r="156" spans="9:11" x14ac:dyDescent="0.3">
      <c r="I156" s="119" t="s">
        <v>631</v>
      </c>
      <c r="J156" s="119" t="s">
        <v>225</v>
      </c>
      <c r="K156" s="169" t="str">
        <f>_xlfn.XLOOKUP(J156,Academies!B:B,Academies!C:C,"")</f>
        <v/>
      </c>
    </row>
    <row r="157" spans="9:11" x14ac:dyDescent="0.3">
      <c r="I157" s="119" t="s">
        <v>535</v>
      </c>
      <c r="J157" s="119" t="s">
        <v>46</v>
      </c>
      <c r="K157" s="169" t="str">
        <f>_xlfn.XLOOKUP(J157,Academies!B:B,Academies!C:C,"")</f>
        <v/>
      </c>
    </row>
    <row r="158" spans="9:11" x14ac:dyDescent="0.3">
      <c r="I158" s="119" t="s">
        <v>757</v>
      </c>
      <c r="J158" s="119" t="s">
        <v>470</v>
      </c>
      <c r="K158" s="169" t="str">
        <f>_xlfn.XLOOKUP(J158,Academies!B:B,Academies!C:C,"")</f>
        <v/>
      </c>
    </row>
    <row r="159" spans="9:11" x14ac:dyDescent="0.3">
      <c r="I159" s="119" t="s">
        <v>632</v>
      </c>
      <c r="J159" s="119" t="s">
        <v>227</v>
      </c>
      <c r="K159" s="169" t="str">
        <f>_xlfn.XLOOKUP(J159,Academies!B:B,Academies!C:C,"")</f>
        <v/>
      </c>
    </row>
    <row r="160" spans="9:11" x14ac:dyDescent="0.3">
      <c r="I160" s="119" t="s">
        <v>634</v>
      </c>
      <c r="J160" s="119" t="s">
        <v>231</v>
      </c>
      <c r="K160" s="169" t="str">
        <f>_xlfn.XLOOKUP(J160,Academies!B:B,Academies!C:C,"")</f>
        <v/>
      </c>
    </row>
    <row r="161" spans="9:11" x14ac:dyDescent="0.3">
      <c r="I161" s="119" t="s">
        <v>541</v>
      </c>
      <c r="J161" s="119" t="s">
        <v>57</v>
      </c>
      <c r="K161" s="169" t="str">
        <f>_xlfn.XLOOKUP(J161,Academies!B:B,Academies!C:C,"")</f>
        <v/>
      </c>
    </row>
    <row r="162" spans="9:11" x14ac:dyDescent="0.3">
      <c r="I162" s="119" t="s">
        <v>561</v>
      </c>
      <c r="J162" s="119" t="s">
        <v>96</v>
      </c>
      <c r="K162" s="169" t="str">
        <f>_xlfn.XLOOKUP(J162,Academies!B:B,Academies!C:C,"")</f>
        <v/>
      </c>
    </row>
    <row r="163" spans="9:11" x14ac:dyDescent="0.3">
      <c r="I163" s="119" t="s">
        <v>667</v>
      </c>
      <c r="J163" s="119" t="s">
        <v>296</v>
      </c>
      <c r="K163" s="169" t="str">
        <f>_xlfn.XLOOKUP(J163,Academies!B:B,Academies!C:C,"")</f>
        <v/>
      </c>
    </row>
    <row r="164" spans="9:11" x14ac:dyDescent="0.3">
      <c r="I164" s="119" t="s">
        <v>732</v>
      </c>
      <c r="J164" s="119" t="s">
        <v>418</v>
      </c>
      <c r="K164" s="169" t="str">
        <f>_xlfn.XLOOKUP(J164,Academies!B:B,Academies!C:C,"")</f>
        <v/>
      </c>
    </row>
    <row r="165" spans="9:11" x14ac:dyDescent="0.3">
      <c r="I165" s="119" t="s">
        <v>761</v>
      </c>
      <c r="J165" s="119" t="s">
        <v>478</v>
      </c>
      <c r="K165" s="169" t="str">
        <f>_xlfn.XLOOKUP(J165,Academies!B:B,Academies!C:C,"")</f>
        <v/>
      </c>
    </row>
  </sheetData>
  <pageMargins left="0.7" right="0.7" top="0.75" bottom="0.75" header="0.3" footer="0.3"/>
  <pageSetup paperSize="9" orientation="portrait" r:id="rId1"/>
  <headerFooter>
    <oddFooter>&amp;C_x000D_&amp;1#&amp;"Calibri"&amp;10&amp;K000000 CONTROLLED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5CDA2-D35C-44D2-A29D-8973B4445FA4}">
  <sheetPr>
    <tabColor rgb="FFFFC000"/>
  </sheetPr>
  <dimension ref="A1:G177"/>
  <sheetViews>
    <sheetView workbookViewId="0">
      <selection activeCell="D245" sqref="D245"/>
    </sheetView>
  </sheetViews>
  <sheetFormatPr defaultRowHeight="14.4" x14ac:dyDescent="0.3"/>
  <cols>
    <col min="1" max="1" width="39" customWidth="1"/>
    <col min="2" max="2" width="11.33203125" bestFit="1" customWidth="1"/>
    <col min="3" max="3" width="14.6640625" style="125" bestFit="1" customWidth="1"/>
    <col min="7" max="7" width="10.6640625" bestFit="1" customWidth="1"/>
  </cols>
  <sheetData>
    <row r="1" spans="1:3" x14ac:dyDescent="0.3">
      <c r="A1" s="9" t="s">
        <v>1223</v>
      </c>
      <c r="B1" s="9" t="s">
        <v>514</v>
      </c>
      <c r="C1" s="160" t="s">
        <v>1224</v>
      </c>
    </row>
    <row r="2" spans="1:3" x14ac:dyDescent="0.3">
      <c r="A2" t="s">
        <v>1225</v>
      </c>
      <c r="B2" t="s">
        <v>1226</v>
      </c>
      <c r="C2" s="125">
        <v>43466</v>
      </c>
    </row>
    <row r="3" spans="1:3" x14ac:dyDescent="0.3">
      <c r="A3" t="s">
        <v>1227</v>
      </c>
      <c r="B3" t="s">
        <v>1228</v>
      </c>
      <c r="C3" s="125">
        <v>44835</v>
      </c>
    </row>
    <row r="4" spans="1:3" x14ac:dyDescent="0.3">
      <c r="A4" t="s">
        <v>1229</v>
      </c>
      <c r="B4" t="s">
        <v>1230</v>
      </c>
      <c r="C4" s="125">
        <v>42826</v>
      </c>
    </row>
    <row r="5" spans="1:3" x14ac:dyDescent="0.3">
      <c r="A5" t="s">
        <v>1231</v>
      </c>
      <c r="B5" t="s">
        <v>1232</v>
      </c>
      <c r="C5" s="125">
        <v>43344</v>
      </c>
    </row>
    <row r="6" spans="1:3" x14ac:dyDescent="0.3">
      <c r="A6" t="s">
        <v>1233</v>
      </c>
      <c r="B6" t="s">
        <v>1234</v>
      </c>
      <c r="C6" s="125">
        <v>42826</v>
      </c>
    </row>
    <row r="7" spans="1:3" x14ac:dyDescent="0.3">
      <c r="A7" t="s">
        <v>1235</v>
      </c>
      <c r="B7" t="s">
        <v>1236</v>
      </c>
      <c r="C7" s="125">
        <v>43435</v>
      </c>
    </row>
    <row r="8" spans="1:3" x14ac:dyDescent="0.3">
      <c r="A8" t="s">
        <v>1237</v>
      </c>
      <c r="B8" t="s">
        <v>1238</v>
      </c>
      <c r="C8" s="125">
        <v>43435</v>
      </c>
    </row>
    <row r="9" spans="1:3" x14ac:dyDescent="0.3">
      <c r="A9" t="s">
        <v>1239</v>
      </c>
      <c r="B9" t="s">
        <v>1240</v>
      </c>
      <c r="C9" s="125">
        <v>43435</v>
      </c>
    </row>
    <row r="10" spans="1:3" x14ac:dyDescent="0.3">
      <c r="A10" t="s">
        <v>1241</v>
      </c>
      <c r="B10" t="s">
        <v>505</v>
      </c>
      <c r="C10" s="125">
        <v>45139</v>
      </c>
    </row>
    <row r="11" spans="1:3" x14ac:dyDescent="0.3">
      <c r="A11" t="s">
        <v>1558</v>
      </c>
      <c r="B11" t="s">
        <v>268</v>
      </c>
      <c r="C11" s="125">
        <v>45566</v>
      </c>
    </row>
    <row r="12" spans="1:3" x14ac:dyDescent="0.3">
      <c r="A12" t="s">
        <v>1242</v>
      </c>
      <c r="B12" t="s">
        <v>1243</v>
      </c>
      <c r="C12" s="125">
        <v>44075</v>
      </c>
    </row>
    <row r="13" spans="1:3" x14ac:dyDescent="0.3">
      <c r="A13" t="s">
        <v>1244</v>
      </c>
      <c r="B13" t="s">
        <v>1245</v>
      </c>
      <c r="C13" s="125">
        <v>43617</v>
      </c>
    </row>
    <row r="14" spans="1:3" x14ac:dyDescent="0.3">
      <c r="A14" t="s">
        <v>1246</v>
      </c>
      <c r="B14" t="s">
        <v>1247</v>
      </c>
      <c r="C14" s="125">
        <v>44075</v>
      </c>
    </row>
    <row r="15" spans="1:3" x14ac:dyDescent="0.3">
      <c r="A15" t="s">
        <v>1248</v>
      </c>
      <c r="B15" t="s">
        <v>431</v>
      </c>
      <c r="C15" s="125">
        <v>45323</v>
      </c>
    </row>
    <row r="16" spans="1:3" x14ac:dyDescent="0.3">
      <c r="A16" t="s">
        <v>1249</v>
      </c>
      <c r="B16" t="s">
        <v>1250</v>
      </c>
      <c r="C16" s="125">
        <v>42614</v>
      </c>
    </row>
    <row r="17" spans="1:7" x14ac:dyDescent="0.3">
      <c r="A17" t="s">
        <v>1251</v>
      </c>
      <c r="B17" t="s">
        <v>1252</v>
      </c>
      <c r="C17" s="125">
        <v>43313</v>
      </c>
    </row>
    <row r="18" spans="1:7" x14ac:dyDescent="0.3">
      <c r="A18" t="s">
        <v>1253</v>
      </c>
      <c r="B18" t="s">
        <v>1254</v>
      </c>
      <c r="C18" s="125">
        <v>44075</v>
      </c>
      <c r="G18" s="22"/>
    </row>
    <row r="19" spans="1:7" x14ac:dyDescent="0.3">
      <c r="A19" t="s">
        <v>1255</v>
      </c>
      <c r="B19" t="s">
        <v>1256</v>
      </c>
      <c r="C19" s="125">
        <v>43040</v>
      </c>
      <c r="G19" s="22"/>
    </row>
    <row r="20" spans="1:7" x14ac:dyDescent="0.3">
      <c r="A20" t="s">
        <v>1559</v>
      </c>
      <c r="B20" t="s">
        <v>327</v>
      </c>
      <c r="C20" s="125">
        <v>45536</v>
      </c>
    </row>
    <row r="21" spans="1:7" x14ac:dyDescent="0.3">
      <c r="A21" t="s">
        <v>539</v>
      </c>
      <c r="B21" t="s">
        <v>54</v>
      </c>
      <c r="C21" s="125">
        <v>45261</v>
      </c>
    </row>
    <row r="22" spans="1:7" x14ac:dyDescent="0.3">
      <c r="A22" t="s">
        <v>1560</v>
      </c>
      <c r="B22" t="s">
        <v>330</v>
      </c>
      <c r="C22" s="125">
        <v>45536</v>
      </c>
    </row>
    <row r="23" spans="1:7" x14ac:dyDescent="0.3">
      <c r="A23" t="s">
        <v>1257</v>
      </c>
      <c r="B23" t="s">
        <v>1258</v>
      </c>
      <c r="C23" s="125">
        <v>42705</v>
      </c>
    </row>
    <row r="24" spans="1:7" x14ac:dyDescent="0.3">
      <c r="A24" t="s">
        <v>1259</v>
      </c>
      <c r="B24" t="s">
        <v>1260</v>
      </c>
      <c r="C24" s="125">
        <v>42705</v>
      </c>
    </row>
    <row r="25" spans="1:7" x14ac:dyDescent="0.3">
      <c r="A25" t="s">
        <v>1261</v>
      </c>
      <c r="B25" t="s">
        <v>1262</v>
      </c>
      <c r="C25" s="125">
        <v>40634</v>
      </c>
    </row>
    <row r="26" spans="1:7" x14ac:dyDescent="0.3">
      <c r="A26" t="s">
        <v>1263</v>
      </c>
      <c r="B26" t="s">
        <v>1264</v>
      </c>
      <c r="C26" s="125">
        <v>43647</v>
      </c>
    </row>
    <row r="27" spans="1:7" x14ac:dyDescent="0.3">
      <c r="A27" t="s">
        <v>1265</v>
      </c>
      <c r="B27" t="s">
        <v>508</v>
      </c>
      <c r="C27" s="125">
        <v>45078</v>
      </c>
    </row>
    <row r="28" spans="1:7" x14ac:dyDescent="0.3">
      <c r="A28" t="s">
        <v>1266</v>
      </c>
      <c r="B28" t="s">
        <v>1267</v>
      </c>
      <c r="C28" s="125">
        <v>43132</v>
      </c>
    </row>
    <row r="29" spans="1:7" x14ac:dyDescent="0.3">
      <c r="A29" t="s">
        <v>1268</v>
      </c>
      <c r="B29" t="s">
        <v>1269</v>
      </c>
      <c r="C29" s="125">
        <v>43952</v>
      </c>
    </row>
    <row r="30" spans="1:7" x14ac:dyDescent="0.3">
      <c r="A30" t="s">
        <v>672</v>
      </c>
      <c r="B30" t="s">
        <v>1270</v>
      </c>
      <c r="C30" s="125">
        <v>43922</v>
      </c>
    </row>
    <row r="31" spans="1:7" x14ac:dyDescent="0.3">
      <c r="A31" t="s">
        <v>1271</v>
      </c>
      <c r="B31" t="s">
        <v>1272</v>
      </c>
      <c r="C31" s="125">
        <v>43709</v>
      </c>
    </row>
    <row r="32" spans="1:7" x14ac:dyDescent="0.3">
      <c r="A32" t="s">
        <v>1273</v>
      </c>
      <c r="B32" t="s">
        <v>1274</v>
      </c>
      <c r="C32" s="125">
        <v>42614</v>
      </c>
    </row>
    <row r="33" spans="1:3" x14ac:dyDescent="0.3">
      <c r="A33" t="s">
        <v>1275</v>
      </c>
      <c r="B33" t="s">
        <v>1276</v>
      </c>
      <c r="C33" s="125">
        <v>43344</v>
      </c>
    </row>
    <row r="34" spans="1:3" x14ac:dyDescent="0.3">
      <c r="A34" t="s">
        <v>1277</v>
      </c>
      <c r="B34" t="s">
        <v>1278</v>
      </c>
      <c r="C34" s="125">
        <v>43709</v>
      </c>
    </row>
    <row r="35" spans="1:3" x14ac:dyDescent="0.3">
      <c r="A35" t="s">
        <v>1279</v>
      </c>
      <c r="B35" t="s">
        <v>1280</v>
      </c>
      <c r="C35" s="125">
        <v>42979</v>
      </c>
    </row>
    <row r="36" spans="1:3" x14ac:dyDescent="0.3">
      <c r="A36" t="s">
        <v>1281</v>
      </c>
      <c r="B36" t="s">
        <v>1272</v>
      </c>
      <c r="C36" s="125">
        <v>44440</v>
      </c>
    </row>
    <row r="37" spans="1:3" x14ac:dyDescent="0.3">
      <c r="A37" t="s">
        <v>1282</v>
      </c>
      <c r="B37" t="s">
        <v>1283</v>
      </c>
      <c r="C37" s="125">
        <v>42856</v>
      </c>
    </row>
    <row r="38" spans="1:3" x14ac:dyDescent="0.3">
      <c r="A38" t="s">
        <v>1284</v>
      </c>
      <c r="B38" t="s">
        <v>1285</v>
      </c>
      <c r="C38" s="125">
        <v>42614</v>
      </c>
    </row>
    <row r="39" spans="1:3" x14ac:dyDescent="0.3">
      <c r="A39" t="s">
        <v>1286</v>
      </c>
      <c r="B39" t="s">
        <v>1287</v>
      </c>
      <c r="C39" s="125">
        <v>41944</v>
      </c>
    </row>
    <row r="40" spans="1:3" x14ac:dyDescent="0.3">
      <c r="A40" t="s">
        <v>558</v>
      </c>
      <c r="B40" t="s">
        <v>91</v>
      </c>
      <c r="C40" s="125">
        <v>45444</v>
      </c>
    </row>
    <row r="41" spans="1:3" x14ac:dyDescent="0.3">
      <c r="A41" t="s">
        <v>1288</v>
      </c>
      <c r="B41" t="s">
        <v>1289</v>
      </c>
      <c r="C41" s="125">
        <v>43132</v>
      </c>
    </row>
    <row r="42" spans="1:3" x14ac:dyDescent="0.3">
      <c r="A42" t="s">
        <v>1290</v>
      </c>
      <c r="B42" t="s">
        <v>1291</v>
      </c>
      <c r="C42" s="125">
        <v>42826</v>
      </c>
    </row>
    <row r="43" spans="1:3" x14ac:dyDescent="0.3">
      <c r="A43" t="s">
        <v>1292</v>
      </c>
      <c r="B43" t="s">
        <v>1293</v>
      </c>
      <c r="C43" s="125">
        <v>45017</v>
      </c>
    </row>
    <row r="44" spans="1:3" x14ac:dyDescent="0.3">
      <c r="A44" t="s">
        <v>1294</v>
      </c>
      <c r="B44" t="s">
        <v>1295</v>
      </c>
      <c r="C44" s="125">
        <v>43922</v>
      </c>
    </row>
    <row r="45" spans="1:3" x14ac:dyDescent="0.3">
      <c r="A45" t="s">
        <v>1296</v>
      </c>
      <c r="B45" t="s">
        <v>1297</v>
      </c>
      <c r="C45" s="125">
        <v>41518</v>
      </c>
    </row>
    <row r="46" spans="1:3" x14ac:dyDescent="0.3">
      <c r="A46" t="s">
        <v>583</v>
      </c>
      <c r="B46" t="s">
        <v>1298</v>
      </c>
      <c r="C46" s="125">
        <v>44166</v>
      </c>
    </row>
    <row r="47" spans="1:3" x14ac:dyDescent="0.3">
      <c r="A47" t="s">
        <v>1299</v>
      </c>
      <c r="B47" t="s">
        <v>1300</v>
      </c>
      <c r="C47" s="125">
        <v>43040</v>
      </c>
    </row>
    <row r="48" spans="1:3" x14ac:dyDescent="0.3">
      <c r="A48" t="s">
        <v>1301</v>
      </c>
      <c r="B48" t="s">
        <v>1302</v>
      </c>
      <c r="C48" s="125">
        <v>43252</v>
      </c>
    </row>
    <row r="49" spans="1:3" x14ac:dyDescent="0.3">
      <c r="A49" t="s">
        <v>1303</v>
      </c>
      <c r="B49" t="s">
        <v>1304</v>
      </c>
      <c r="C49" s="125">
        <v>43435</v>
      </c>
    </row>
    <row r="50" spans="1:3" x14ac:dyDescent="0.3">
      <c r="A50" t="s">
        <v>1306</v>
      </c>
      <c r="B50" t="s">
        <v>1307</v>
      </c>
      <c r="C50" s="125">
        <v>44166</v>
      </c>
    </row>
    <row r="51" spans="1:3" x14ac:dyDescent="0.3">
      <c r="A51" t="s">
        <v>1308</v>
      </c>
      <c r="B51" t="s">
        <v>1309</v>
      </c>
      <c r="C51" s="125">
        <v>42979</v>
      </c>
    </row>
    <row r="52" spans="1:3" x14ac:dyDescent="0.3">
      <c r="A52" t="s">
        <v>643</v>
      </c>
      <c r="B52" t="s">
        <v>253</v>
      </c>
      <c r="C52" s="125">
        <v>45474</v>
      </c>
    </row>
    <row r="53" spans="1:3" x14ac:dyDescent="0.3">
      <c r="A53" t="s">
        <v>601</v>
      </c>
      <c r="B53" t="s">
        <v>1310</v>
      </c>
      <c r="C53" s="125">
        <v>44136</v>
      </c>
    </row>
    <row r="54" spans="1:3" x14ac:dyDescent="0.3">
      <c r="A54" t="s">
        <v>1311</v>
      </c>
      <c r="B54" t="s">
        <v>1312</v>
      </c>
      <c r="C54" s="125">
        <v>40848</v>
      </c>
    </row>
    <row r="55" spans="1:3" x14ac:dyDescent="0.3">
      <c r="A55" t="s">
        <v>1313</v>
      </c>
      <c r="B55" t="s">
        <v>1314</v>
      </c>
      <c r="C55" s="125">
        <v>43466</v>
      </c>
    </row>
    <row r="56" spans="1:3" x14ac:dyDescent="0.3">
      <c r="A56" t="s">
        <v>1315</v>
      </c>
      <c r="B56" t="s">
        <v>1316</v>
      </c>
      <c r="C56" s="125">
        <v>42826</v>
      </c>
    </row>
    <row r="57" spans="1:3" x14ac:dyDescent="0.3">
      <c r="A57" t="s">
        <v>1317</v>
      </c>
      <c r="B57" t="s">
        <v>1318</v>
      </c>
      <c r="C57" s="125">
        <v>44470</v>
      </c>
    </row>
    <row r="58" spans="1:3" x14ac:dyDescent="0.3">
      <c r="A58" t="s">
        <v>1319</v>
      </c>
      <c r="B58" t="s">
        <v>1272</v>
      </c>
      <c r="C58" s="125">
        <v>44075</v>
      </c>
    </row>
    <row r="59" spans="1:3" x14ac:dyDescent="0.3">
      <c r="A59" t="s">
        <v>1320</v>
      </c>
      <c r="B59" t="s">
        <v>1321</v>
      </c>
      <c r="C59" s="125">
        <v>43374</v>
      </c>
    </row>
    <row r="60" spans="1:3" x14ac:dyDescent="0.3">
      <c r="A60" t="s">
        <v>1322</v>
      </c>
      <c r="B60" t="s">
        <v>277</v>
      </c>
      <c r="C60" s="125">
        <v>45383</v>
      </c>
    </row>
    <row r="61" spans="1:3" x14ac:dyDescent="0.3">
      <c r="A61" t="s">
        <v>1323</v>
      </c>
      <c r="B61" t="s">
        <v>1324</v>
      </c>
      <c r="C61" s="125">
        <v>43678</v>
      </c>
    </row>
    <row r="62" spans="1:3" x14ac:dyDescent="0.3">
      <c r="A62" t="s">
        <v>1325</v>
      </c>
      <c r="B62" t="s">
        <v>1326</v>
      </c>
      <c r="C62" s="125">
        <v>42644</v>
      </c>
    </row>
    <row r="63" spans="1:3" x14ac:dyDescent="0.3">
      <c r="A63" t="s">
        <v>1327</v>
      </c>
      <c r="B63" t="s">
        <v>1328</v>
      </c>
      <c r="C63" s="125">
        <v>43313</v>
      </c>
    </row>
    <row r="64" spans="1:3" x14ac:dyDescent="0.3">
      <c r="A64" t="s">
        <v>682</v>
      </c>
      <c r="B64" t="s">
        <v>1329</v>
      </c>
      <c r="C64" s="125">
        <v>44378</v>
      </c>
    </row>
    <row r="65" spans="1:3" x14ac:dyDescent="0.3">
      <c r="A65" t="s">
        <v>1330</v>
      </c>
      <c r="B65" t="s">
        <v>1331</v>
      </c>
      <c r="C65" s="125">
        <v>43556</v>
      </c>
    </row>
    <row r="66" spans="1:3" x14ac:dyDescent="0.3">
      <c r="A66" t="s">
        <v>1332</v>
      </c>
      <c r="B66" t="s">
        <v>1333</v>
      </c>
      <c r="C66" s="125">
        <v>40787</v>
      </c>
    </row>
    <row r="67" spans="1:3" x14ac:dyDescent="0.3">
      <c r="A67" t="s">
        <v>1334</v>
      </c>
      <c r="B67" t="s">
        <v>1335</v>
      </c>
      <c r="C67" s="125">
        <v>43466</v>
      </c>
    </row>
    <row r="68" spans="1:3" x14ac:dyDescent="0.3">
      <c r="A68" t="s">
        <v>1336</v>
      </c>
      <c r="B68" t="s">
        <v>1337</v>
      </c>
      <c r="C68" s="125">
        <v>43466</v>
      </c>
    </row>
    <row r="69" spans="1:3" x14ac:dyDescent="0.3">
      <c r="A69" t="s">
        <v>1561</v>
      </c>
      <c r="B69" t="s">
        <v>375</v>
      </c>
      <c r="C69" s="125">
        <v>45566</v>
      </c>
    </row>
    <row r="70" spans="1:3" x14ac:dyDescent="0.3">
      <c r="A70" t="s">
        <v>1338</v>
      </c>
      <c r="B70" t="s">
        <v>1339</v>
      </c>
      <c r="C70" s="125">
        <v>41974</v>
      </c>
    </row>
    <row r="71" spans="1:3" x14ac:dyDescent="0.3">
      <c r="A71" t="s">
        <v>1340</v>
      </c>
      <c r="B71" t="s">
        <v>1341</v>
      </c>
      <c r="C71" s="125">
        <v>42248</v>
      </c>
    </row>
    <row r="72" spans="1:3" x14ac:dyDescent="0.3">
      <c r="A72" t="s">
        <v>1342</v>
      </c>
      <c r="B72" t="s">
        <v>1343</v>
      </c>
      <c r="C72" s="125">
        <v>43160</v>
      </c>
    </row>
    <row r="73" spans="1:3" x14ac:dyDescent="0.3">
      <c r="A73" t="s">
        <v>1344</v>
      </c>
      <c r="B73" t="s">
        <v>1345</v>
      </c>
      <c r="C73" s="125">
        <v>42461</v>
      </c>
    </row>
    <row r="74" spans="1:3" x14ac:dyDescent="0.3">
      <c r="A74" t="s">
        <v>1346</v>
      </c>
      <c r="B74" t="s">
        <v>1347</v>
      </c>
      <c r="C74" s="125">
        <v>43101</v>
      </c>
    </row>
    <row r="75" spans="1:3" x14ac:dyDescent="0.3">
      <c r="A75" t="s">
        <v>1348</v>
      </c>
      <c r="B75" t="s">
        <v>1349</v>
      </c>
      <c r="C75" s="125">
        <v>40634</v>
      </c>
    </row>
    <row r="76" spans="1:3" x14ac:dyDescent="0.3">
      <c r="A76" t="s">
        <v>1350</v>
      </c>
      <c r="B76" t="s">
        <v>1351</v>
      </c>
      <c r="C76" s="125">
        <v>43678</v>
      </c>
    </row>
    <row r="77" spans="1:3" x14ac:dyDescent="0.3">
      <c r="A77" t="s">
        <v>1352</v>
      </c>
      <c r="B77" t="s">
        <v>1353</v>
      </c>
      <c r="C77" s="125">
        <v>43466</v>
      </c>
    </row>
    <row r="78" spans="1:3" x14ac:dyDescent="0.3">
      <c r="A78" t="s">
        <v>1354</v>
      </c>
      <c r="B78" t="s">
        <v>1355</v>
      </c>
      <c r="C78" s="125">
        <v>40603</v>
      </c>
    </row>
    <row r="79" spans="1:3" x14ac:dyDescent="0.3">
      <c r="A79" t="s">
        <v>1356</v>
      </c>
      <c r="B79" t="s">
        <v>1357</v>
      </c>
      <c r="C79" s="125">
        <v>43132</v>
      </c>
    </row>
    <row r="80" spans="1:3" x14ac:dyDescent="0.3">
      <c r="A80" t="s">
        <v>1358</v>
      </c>
      <c r="B80" t="s">
        <v>1359</v>
      </c>
      <c r="C80" s="125">
        <v>43466</v>
      </c>
    </row>
    <row r="81" spans="1:3" x14ac:dyDescent="0.3">
      <c r="A81" t="s">
        <v>655</v>
      </c>
      <c r="B81" t="s">
        <v>1360</v>
      </c>
      <c r="C81" s="125">
        <v>44166</v>
      </c>
    </row>
    <row r="82" spans="1:3" x14ac:dyDescent="0.3">
      <c r="A82" t="s">
        <v>1361</v>
      </c>
      <c r="B82" t="s">
        <v>1362</v>
      </c>
      <c r="C82" s="125">
        <v>43132</v>
      </c>
    </row>
    <row r="83" spans="1:3" x14ac:dyDescent="0.3">
      <c r="A83" t="s">
        <v>1363</v>
      </c>
      <c r="B83" t="s">
        <v>1364</v>
      </c>
      <c r="C83" s="125">
        <v>43252</v>
      </c>
    </row>
    <row r="84" spans="1:3" x14ac:dyDescent="0.3">
      <c r="A84" t="s">
        <v>1365</v>
      </c>
      <c r="B84" t="s">
        <v>1366</v>
      </c>
      <c r="C84" s="125">
        <v>43678</v>
      </c>
    </row>
    <row r="85" spans="1:3" x14ac:dyDescent="0.3">
      <c r="A85" t="s">
        <v>1367</v>
      </c>
      <c r="B85" t="s">
        <v>396</v>
      </c>
      <c r="C85" s="125">
        <v>45261</v>
      </c>
    </row>
    <row r="86" spans="1:3" x14ac:dyDescent="0.3">
      <c r="A86" t="s">
        <v>1368</v>
      </c>
      <c r="B86" t="s">
        <v>1369</v>
      </c>
      <c r="C86" s="125">
        <v>43101</v>
      </c>
    </row>
    <row r="87" spans="1:3" x14ac:dyDescent="0.3">
      <c r="A87" t="s">
        <v>1370</v>
      </c>
      <c r="B87" t="s">
        <v>1371</v>
      </c>
      <c r="C87" s="125">
        <v>43405</v>
      </c>
    </row>
    <row r="88" spans="1:3" x14ac:dyDescent="0.3">
      <c r="A88" t="s">
        <v>593</v>
      </c>
      <c r="B88" t="s">
        <v>158</v>
      </c>
      <c r="C88" s="125">
        <v>45261</v>
      </c>
    </row>
    <row r="89" spans="1:3" x14ac:dyDescent="0.3">
      <c r="A89" t="s">
        <v>1372</v>
      </c>
      <c r="B89" t="s">
        <v>1373</v>
      </c>
      <c r="C89" s="125">
        <v>42887</v>
      </c>
    </row>
    <row r="90" spans="1:3" x14ac:dyDescent="0.3">
      <c r="A90" t="s">
        <v>1374</v>
      </c>
      <c r="B90" t="s">
        <v>1375</v>
      </c>
      <c r="C90" s="125">
        <v>44805</v>
      </c>
    </row>
    <row r="91" spans="1:3" x14ac:dyDescent="0.3">
      <c r="A91" t="s">
        <v>676</v>
      </c>
      <c r="B91" t="s">
        <v>310</v>
      </c>
      <c r="C91" s="125">
        <v>43983</v>
      </c>
    </row>
    <row r="92" spans="1:3" x14ac:dyDescent="0.3">
      <c r="A92" t="s">
        <v>598</v>
      </c>
      <c r="B92" t="s">
        <v>167</v>
      </c>
      <c r="C92" s="125">
        <v>45536</v>
      </c>
    </row>
    <row r="93" spans="1:3" x14ac:dyDescent="0.3">
      <c r="A93" t="s">
        <v>599</v>
      </c>
      <c r="B93" t="s">
        <v>1376</v>
      </c>
      <c r="C93" s="125">
        <v>44986</v>
      </c>
    </row>
    <row r="94" spans="1:3" x14ac:dyDescent="0.3">
      <c r="A94" t="s">
        <v>1377</v>
      </c>
      <c r="B94" t="s">
        <v>1378</v>
      </c>
      <c r="C94" s="125">
        <v>40969</v>
      </c>
    </row>
    <row r="95" spans="1:3" x14ac:dyDescent="0.3">
      <c r="A95" t="s">
        <v>1379</v>
      </c>
      <c r="B95" t="s">
        <v>1380</v>
      </c>
      <c r="C95" s="125">
        <v>42826</v>
      </c>
    </row>
    <row r="96" spans="1:3" x14ac:dyDescent="0.3">
      <c r="A96" t="s">
        <v>1381</v>
      </c>
      <c r="B96" t="s">
        <v>1382</v>
      </c>
      <c r="C96" s="125">
        <v>41883</v>
      </c>
    </row>
    <row r="97" spans="1:3" x14ac:dyDescent="0.3">
      <c r="A97" t="s">
        <v>1383</v>
      </c>
      <c r="B97" t="s">
        <v>212</v>
      </c>
      <c r="C97" s="125">
        <v>45474</v>
      </c>
    </row>
    <row r="98" spans="1:3" x14ac:dyDescent="0.3">
      <c r="A98" t="s">
        <v>1384</v>
      </c>
      <c r="B98" t="s">
        <v>1385</v>
      </c>
      <c r="C98" s="125">
        <v>43678</v>
      </c>
    </row>
    <row r="99" spans="1:3" x14ac:dyDescent="0.3">
      <c r="A99" t="s">
        <v>1386</v>
      </c>
      <c r="B99" t="s">
        <v>1387</v>
      </c>
      <c r="C99" s="125">
        <v>43678</v>
      </c>
    </row>
    <row r="100" spans="1:3" x14ac:dyDescent="0.3">
      <c r="A100" t="s">
        <v>1388</v>
      </c>
      <c r="B100" t="s">
        <v>1389</v>
      </c>
      <c r="C100" s="125">
        <v>43678</v>
      </c>
    </row>
    <row r="101" spans="1:3" x14ac:dyDescent="0.3">
      <c r="A101" t="s">
        <v>1390</v>
      </c>
      <c r="B101" t="s">
        <v>1391</v>
      </c>
      <c r="C101" s="125">
        <v>43678</v>
      </c>
    </row>
    <row r="102" spans="1:3" x14ac:dyDescent="0.3">
      <c r="A102" t="s">
        <v>1392</v>
      </c>
      <c r="B102" t="s">
        <v>1393</v>
      </c>
      <c r="C102" s="125">
        <v>43891</v>
      </c>
    </row>
    <row r="103" spans="1:3" x14ac:dyDescent="0.3">
      <c r="A103" t="s">
        <v>1394</v>
      </c>
      <c r="B103" t="s">
        <v>1395</v>
      </c>
      <c r="C103" s="125">
        <v>43617</v>
      </c>
    </row>
    <row r="104" spans="1:3" x14ac:dyDescent="0.3">
      <c r="A104" t="s">
        <v>1396</v>
      </c>
      <c r="B104" t="s">
        <v>1397</v>
      </c>
      <c r="C104" s="125">
        <v>40787</v>
      </c>
    </row>
    <row r="105" spans="1:3" x14ac:dyDescent="0.3">
      <c r="A105" t="s">
        <v>1398</v>
      </c>
      <c r="B105" t="s">
        <v>1399</v>
      </c>
      <c r="C105" s="125">
        <v>44256</v>
      </c>
    </row>
    <row r="106" spans="1:3" x14ac:dyDescent="0.3">
      <c r="A106" t="s">
        <v>1400</v>
      </c>
      <c r="B106" t="s">
        <v>1401</v>
      </c>
      <c r="C106" s="125">
        <v>42005</v>
      </c>
    </row>
    <row r="107" spans="1:3" x14ac:dyDescent="0.3">
      <c r="A107" t="s">
        <v>613</v>
      </c>
      <c r="B107" t="s">
        <v>191</v>
      </c>
      <c r="C107" s="125">
        <v>45627</v>
      </c>
    </row>
    <row r="108" spans="1:3" x14ac:dyDescent="0.3">
      <c r="A108" t="s">
        <v>1402</v>
      </c>
      <c r="B108" t="s">
        <v>504</v>
      </c>
      <c r="C108" s="125">
        <v>45017</v>
      </c>
    </row>
    <row r="109" spans="1:3" x14ac:dyDescent="0.3">
      <c r="A109" t="s">
        <v>1403</v>
      </c>
      <c r="B109" t="s">
        <v>1404</v>
      </c>
      <c r="C109" s="125">
        <v>43313</v>
      </c>
    </row>
    <row r="110" spans="1:3" x14ac:dyDescent="0.3">
      <c r="A110" t="s">
        <v>1405</v>
      </c>
      <c r="B110" t="s">
        <v>1406</v>
      </c>
      <c r="C110" s="125">
        <v>40817</v>
      </c>
    </row>
    <row r="111" spans="1:3" x14ac:dyDescent="0.3">
      <c r="A111" t="s">
        <v>1407</v>
      </c>
      <c r="B111" t="s">
        <v>1408</v>
      </c>
      <c r="C111" s="125">
        <v>42614</v>
      </c>
    </row>
    <row r="112" spans="1:3" x14ac:dyDescent="0.3">
      <c r="A112" t="s">
        <v>1409</v>
      </c>
      <c r="B112" t="s">
        <v>1410</v>
      </c>
      <c r="C112" s="125">
        <v>40756</v>
      </c>
    </row>
    <row r="113" spans="1:3" x14ac:dyDescent="0.3">
      <c r="A113" t="s">
        <v>1411</v>
      </c>
      <c r="B113" t="s">
        <v>1412</v>
      </c>
      <c r="C113" s="125">
        <v>40969</v>
      </c>
    </row>
    <row r="114" spans="1:3" x14ac:dyDescent="0.3">
      <c r="A114" t="s">
        <v>1413</v>
      </c>
      <c r="B114" t="s">
        <v>1414</v>
      </c>
      <c r="C114" s="125">
        <v>43617</v>
      </c>
    </row>
    <row r="115" spans="1:3" x14ac:dyDescent="0.3">
      <c r="A115" t="s">
        <v>523</v>
      </c>
      <c r="B115" t="s">
        <v>1415</v>
      </c>
      <c r="C115" s="125">
        <v>44501</v>
      </c>
    </row>
    <row r="116" spans="1:3" x14ac:dyDescent="0.3">
      <c r="A116" t="s">
        <v>1416</v>
      </c>
      <c r="B116" t="s">
        <v>1417</v>
      </c>
      <c r="C116" s="125">
        <v>41883</v>
      </c>
    </row>
    <row r="117" spans="1:3" x14ac:dyDescent="0.3">
      <c r="A117" t="s">
        <v>1418</v>
      </c>
      <c r="B117" t="s">
        <v>1419</v>
      </c>
      <c r="C117" s="125">
        <v>44682</v>
      </c>
    </row>
    <row r="118" spans="1:3" x14ac:dyDescent="0.3">
      <c r="A118" t="s">
        <v>1420</v>
      </c>
      <c r="B118" t="s">
        <v>1421</v>
      </c>
      <c r="C118" s="125">
        <v>41944</v>
      </c>
    </row>
    <row r="119" spans="1:3" x14ac:dyDescent="0.3">
      <c r="A119" t="s">
        <v>1422</v>
      </c>
      <c r="B119" t="s">
        <v>1423</v>
      </c>
      <c r="C119" s="125">
        <v>41944</v>
      </c>
    </row>
    <row r="120" spans="1:3" x14ac:dyDescent="0.3">
      <c r="A120" t="s">
        <v>612</v>
      </c>
      <c r="B120" t="s">
        <v>190</v>
      </c>
      <c r="C120" s="125">
        <v>45017</v>
      </c>
    </row>
    <row r="121" spans="1:3" x14ac:dyDescent="0.3">
      <c r="A121" t="s">
        <v>1424</v>
      </c>
      <c r="B121" t="s">
        <v>1425</v>
      </c>
      <c r="C121" s="125">
        <v>42979</v>
      </c>
    </row>
    <row r="122" spans="1:3" x14ac:dyDescent="0.3">
      <c r="A122" t="s">
        <v>1426</v>
      </c>
      <c r="B122" t="s">
        <v>1427</v>
      </c>
      <c r="C122" s="125">
        <v>41944</v>
      </c>
    </row>
    <row r="123" spans="1:3" x14ac:dyDescent="0.3">
      <c r="A123" t="s">
        <v>1428</v>
      </c>
      <c r="B123" t="s">
        <v>1562</v>
      </c>
      <c r="C123" s="125">
        <v>40422</v>
      </c>
    </row>
    <row r="124" spans="1:3" x14ac:dyDescent="0.3">
      <c r="A124" t="s">
        <v>615</v>
      </c>
      <c r="B124" t="s">
        <v>194</v>
      </c>
      <c r="C124" s="125">
        <v>45597</v>
      </c>
    </row>
    <row r="125" spans="1:3" x14ac:dyDescent="0.3">
      <c r="A125" t="s">
        <v>1429</v>
      </c>
      <c r="B125" t="s">
        <v>1430</v>
      </c>
      <c r="C125" s="125">
        <v>42979</v>
      </c>
    </row>
    <row r="126" spans="1:3" x14ac:dyDescent="0.3">
      <c r="A126" t="s">
        <v>1431</v>
      </c>
      <c r="B126" t="s">
        <v>1432</v>
      </c>
      <c r="C126" s="125">
        <v>42979</v>
      </c>
    </row>
    <row r="127" spans="1:3" x14ac:dyDescent="0.3">
      <c r="A127" t="s">
        <v>1433</v>
      </c>
      <c r="B127" t="s">
        <v>1434</v>
      </c>
      <c r="C127" s="125">
        <v>43313</v>
      </c>
    </row>
    <row r="128" spans="1:3" x14ac:dyDescent="0.3">
      <c r="A128" t="s">
        <v>1435</v>
      </c>
      <c r="B128" t="s">
        <v>1436</v>
      </c>
      <c r="C128" s="125">
        <v>42887</v>
      </c>
    </row>
    <row r="129" spans="1:3" x14ac:dyDescent="0.3">
      <c r="A129" t="s">
        <v>1437</v>
      </c>
      <c r="B129" t="s">
        <v>1438</v>
      </c>
      <c r="C129" s="125">
        <v>43891</v>
      </c>
    </row>
    <row r="130" spans="1:3" x14ac:dyDescent="0.3">
      <c r="A130" t="s">
        <v>1439</v>
      </c>
      <c r="B130" t="s">
        <v>1440</v>
      </c>
      <c r="C130" s="125">
        <v>43344</v>
      </c>
    </row>
    <row r="131" spans="1:3" x14ac:dyDescent="0.3">
      <c r="A131" t="s">
        <v>1441</v>
      </c>
      <c r="B131" t="s">
        <v>1442</v>
      </c>
      <c r="C131" s="125">
        <v>43344</v>
      </c>
    </row>
    <row r="132" spans="1:3" x14ac:dyDescent="0.3">
      <c r="A132" t="s">
        <v>1443</v>
      </c>
      <c r="B132" t="s">
        <v>1444</v>
      </c>
      <c r="C132" s="125">
        <v>42644</v>
      </c>
    </row>
    <row r="133" spans="1:3" x14ac:dyDescent="0.3">
      <c r="A133" t="s">
        <v>1445</v>
      </c>
      <c r="B133" t="s">
        <v>1446</v>
      </c>
      <c r="C133" s="125">
        <v>43344</v>
      </c>
    </row>
    <row r="134" spans="1:3" x14ac:dyDescent="0.3">
      <c r="A134" t="s">
        <v>1447</v>
      </c>
      <c r="B134" t="s">
        <v>1448</v>
      </c>
      <c r="C134" s="125">
        <v>42979</v>
      </c>
    </row>
    <row r="135" spans="1:3" x14ac:dyDescent="0.3">
      <c r="A135" t="s">
        <v>1449</v>
      </c>
      <c r="B135" t="s">
        <v>1450</v>
      </c>
      <c r="C135" s="125">
        <v>44652</v>
      </c>
    </row>
    <row r="136" spans="1:3" x14ac:dyDescent="0.3">
      <c r="A136" t="s">
        <v>1451</v>
      </c>
      <c r="B136" t="s">
        <v>1452</v>
      </c>
      <c r="C136" s="125">
        <v>42248</v>
      </c>
    </row>
    <row r="137" spans="1:3" x14ac:dyDescent="0.3">
      <c r="A137" t="s">
        <v>1453</v>
      </c>
      <c r="B137" t="s">
        <v>1454</v>
      </c>
      <c r="C137" s="125">
        <v>42979</v>
      </c>
    </row>
    <row r="138" spans="1:3" x14ac:dyDescent="0.3">
      <c r="A138" t="s">
        <v>1455</v>
      </c>
      <c r="B138" t="s">
        <v>1456</v>
      </c>
      <c r="C138" s="125">
        <v>40969</v>
      </c>
    </row>
    <row r="139" spans="1:3" x14ac:dyDescent="0.3">
      <c r="A139" t="s">
        <v>1457</v>
      </c>
      <c r="B139" t="s">
        <v>1458</v>
      </c>
      <c r="C139" s="125">
        <v>41913</v>
      </c>
    </row>
    <row r="140" spans="1:3" x14ac:dyDescent="0.3">
      <c r="A140" t="s">
        <v>1459</v>
      </c>
      <c r="B140" t="s">
        <v>1460</v>
      </c>
      <c r="C140" s="125">
        <v>42675</v>
      </c>
    </row>
    <row r="141" spans="1:3" x14ac:dyDescent="0.3">
      <c r="A141" t="s">
        <v>1461</v>
      </c>
      <c r="B141" t="s">
        <v>1462</v>
      </c>
      <c r="C141" s="125">
        <v>42095</v>
      </c>
    </row>
    <row r="142" spans="1:3" x14ac:dyDescent="0.3">
      <c r="A142" t="s">
        <v>1463</v>
      </c>
      <c r="B142" t="s">
        <v>1464</v>
      </c>
      <c r="C142" s="125">
        <v>43344</v>
      </c>
    </row>
    <row r="143" spans="1:3" x14ac:dyDescent="0.3">
      <c r="A143" t="s">
        <v>1465</v>
      </c>
      <c r="B143" t="s">
        <v>1466</v>
      </c>
      <c r="C143" s="125">
        <v>41122</v>
      </c>
    </row>
    <row r="144" spans="1:3" x14ac:dyDescent="0.3">
      <c r="A144" t="s">
        <v>1467</v>
      </c>
      <c r="B144" t="s">
        <v>1468</v>
      </c>
      <c r="C144" s="125">
        <v>43344</v>
      </c>
    </row>
    <row r="145" spans="1:3" x14ac:dyDescent="0.3">
      <c r="A145" t="s">
        <v>1469</v>
      </c>
      <c r="B145" t="s">
        <v>1470</v>
      </c>
      <c r="C145" s="125">
        <v>43344</v>
      </c>
    </row>
    <row r="146" spans="1:3" x14ac:dyDescent="0.3">
      <c r="A146" t="s">
        <v>1471</v>
      </c>
      <c r="B146" t="s">
        <v>1472</v>
      </c>
      <c r="C146" s="125">
        <v>42248</v>
      </c>
    </row>
    <row r="147" spans="1:3" x14ac:dyDescent="0.3">
      <c r="A147" t="s">
        <v>1473</v>
      </c>
      <c r="B147" t="s">
        <v>1474</v>
      </c>
      <c r="C147" s="125">
        <v>43344</v>
      </c>
    </row>
    <row r="148" spans="1:3" x14ac:dyDescent="0.3">
      <c r="A148" t="s">
        <v>1475</v>
      </c>
      <c r="B148" t="s">
        <v>1476</v>
      </c>
      <c r="C148" s="125">
        <v>43344</v>
      </c>
    </row>
    <row r="149" spans="1:3" x14ac:dyDescent="0.3">
      <c r="A149" t="s">
        <v>1477</v>
      </c>
      <c r="B149" t="s">
        <v>409</v>
      </c>
      <c r="C149" s="125">
        <v>45352</v>
      </c>
    </row>
    <row r="150" spans="1:3" x14ac:dyDescent="0.3">
      <c r="A150" t="s">
        <v>1478</v>
      </c>
      <c r="B150" t="s">
        <v>1479</v>
      </c>
      <c r="C150" s="125">
        <v>43313</v>
      </c>
    </row>
    <row r="151" spans="1:3" x14ac:dyDescent="0.3">
      <c r="A151" t="s">
        <v>1480</v>
      </c>
      <c r="B151" t="s">
        <v>195</v>
      </c>
      <c r="C151" s="125">
        <v>45200</v>
      </c>
    </row>
    <row r="152" spans="1:3" x14ac:dyDescent="0.3">
      <c r="A152" t="s">
        <v>1481</v>
      </c>
      <c r="B152" t="s">
        <v>1482</v>
      </c>
      <c r="C152" s="125">
        <v>43221</v>
      </c>
    </row>
    <row r="153" spans="1:3" x14ac:dyDescent="0.3">
      <c r="A153" t="s">
        <v>1483</v>
      </c>
      <c r="B153" t="s">
        <v>1563</v>
      </c>
      <c r="C153" s="125">
        <v>43983</v>
      </c>
    </row>
    <row r="154" spans="1:3" x14ac:dyDescent="0.3">
      <c r="A154" t="s">
        <v>1484</v>
      </c>
      <c r="B154" t="s">
        <v>1485</v>
      </c>
      <c r="C154" s="125">
        <v>42461</v>
      </c>
    </row>
    <row r="155" spans="1:3" x14ac:dyDescent="0.3">
      <c r="A155" t="s">
        <v>1486</v>
      </c>
      <c r="B155" t="s">
        <v>1487</v>
      </c>
      <c r="C155" s="125">
        <v>42856</v>
      </c>
    </row>
    <row r="156" spans="1:3" x14ac:dyDescent="0.3">
      <c r="A156" t="s">
        <v>1488</v>
      </c>
      <c r="B156" t="s">
        <v>1489</v>
      </c>
      <c r="C156" s="125">
        <v>41183</v>
      </c>
    </row>
    <row r="157" spans="1:3" x14ac:dyDescent="0.3">
      <c r="A157" t="s">
        <v>1490</v>
      </c>
      <c r="B157" t="s">
        <v>1491</v>
      </c>
      <c r="C157" s="125">
        <v>40603</v>
      </c>
    </row>
    <row r="158" spans="1:3" x14ac:dyDescent="0.3">
      <c r="A158" t="s">
        <v>1492</v>
      </c>
      <c r="B158" t="s">
        <v>1493</v>
      </c>
      <c r="C158" s="125">
        <v>43770</v>
      </c>
    </row>
    <row r="159" spans="1:3" x14ac:dyDescent="0.3">
      <c r="A159" t="s">
        <v>1494</v>
      </c>
      <c r="B159" t="s">
        <v>1495</v>
      </c>
      <c r="C159" s="125">
        <v>40634</v>
      </c>
    </row>
    <row r="160" spans="1:3" x14ac:dyDescent="0.3">
      <c r="A160" t="s">
        <v>1496</v>
      </c>
      <c r="B160" t="s">
        <v>1272</v>
      </c>
      <c r="C160" s="125">
        <v>43709</v>
      </c>
    </row>
    <row r="161" spans="1:3" x14ac:dyDescent="0.3">
      <c r="A161" t="s">
        <v>1497</v>
      </c>
      <c r="B161" t="s">
        <v>1498</v>
      </c>
      <c r="C161" s="125">
        <v>42856</v>
      </c>
    </row>
    <row r="162" spans="1:3" x14ac:dyDescent="0.3">
      <c r="A162" t="s">
        <v>1499</v>
      </c>
      <c r="B162" t="s">
        <v>240</v>
      </c>
      <c r="C162" s="125">
        <v>45170</v>
      </c>
    </row>
    <row r="163" spans="1:3" x14ac:dyDescent="0.3">
      <c r="A163" t="s">
        <v>1500</v>
      </c>
      <c r="B163" t="s">
        <v>422</v>
      </c>
      <c r="C163" s="125">
        <v>45170</v>
      </c>
    </row>
    <row r="164" spans="1:3" x14ac:dyDescent="0.3">
      <c r="A164" t="s">
        <v>1501</v>
      </c>
      <c r="B164" t="s">
        <v>1502</v>
      </c>
      <c r="C164" s="125">
        <v>43739</v>
      </c>
    </row>
    <row r="165" spans="1:3" x14ac:dyDescent="0.3">
      <c r="A165" t="s">
        <v>1503</v>
      </c>
      <c r="B165" t="s">
        <v>1504</v>
      </c>
      <c r="C165" s="125">
        <v>43647</v>
      </c>
    </row>
    <row r="166" spans="1:3" x14ac:dyDescent="0.3">
      <c r="A166" t="s">
        <v>1505</v>
      </c>
      <c r="B166" t="s">
        <v>1506</v>
      </c>
      <c r="C166" s="125">
        <v>42064</v>
      </c>
    </row>
    <row r="167" spans="1:3" x14ac:dyDescent="0.3">
      <c r="A167" t="s">
        <v>668</v>
      </c>
      <c r="B167" t="s">
        <v>1507</v>
      </c>
      <c r="C167" s="125">
        <v>44166</v>
      </c>
    </row>
    <row r="168" spans="1:3" x14ac:dyDescent="0.3">
      <c r="A168" t="s">
        <v>1508</v>
      </c>
      <c r="B168" t="s">
        <v>1509</v>
      </c>
      <c r="C168" s="125">
        <v>43617</v>
      </c>
    </row>
    <row r="169" spans="1:3" x14ac:dyDescent="0.3">
      <c r="A169" t="s">
        <v>1510</v>
      </c>
      <c r="B169" t="s">
        <v>1511</v>
      </c>
      <c r="C169" s="125">
        <v>44440</v>
      </c>
    </row>
    <row r="170" spans="1:3" x14ac:dyDescent="0.3">
      <c r="A170" t="s">
        <v>1512</v>
      </c>
      <c r="B170" t="s">
        <v>1513</v>
      </c>
      <c r="C170" s="125">
        <v>43466</v>
      </c>
    </row>
    <row r="171" spans="1:3" x14ac:dyDescent="0.3">
      <c r="A171" t="s">
        <v>648</v>
      </c>
      <c r="B171" t="s">
        <v>1514</v>
      </c>
      <c r="C171" s="125">
        <v>43617</v>
      </c>
    </row>
    <row r="172" spans="1:3" x14ac:dyDescent="0.3">
      <c r="A172" t="s">
        <v>1515</v>
      </c>
      <c r="B172" t="s">
        <v>1516</v>
      </c>
      <c r="C172" s="125">
        <v>43983</v>
      </c>
    </row>
    <row r="173" spans="1:3" x14ac:dyDescent="0.3">
      <c r="A173" t="s">
        <v>1517</v>
      </c>
      <c r="B173" t="s">
        <v>1305</v>
      </c>
      <c r="C173" s="125">
        <v>44440</v>
      </c>
    </row>
    <row r="174" spans="1:3" x14ac:dyDescent="0.3">
      <c r="A174" t="s">
        <v>1518</v>
      </c>
      <c r="B174" t="s">
        <v>1519</v>
      </c>
      <c r="C174" s="125">
        <v>42064</v>
      </c>
    </row>
    <row r="175" spans="1:3" x14ac:dyDescent="0.3">
      <c r="A175" t="s">
        <v>1520</v>
      </c>
      <c r="B175" t="s">
        <v>1521</v>
      </c>
      <c r="C175" s="125">
        <v>44621</v>
      </c>
    </row>
    <row r="176" spans="1:3" x14ac:dyDescent="0.3">
      <c r="A176" t="s">
        <v>1522</v>
      </c>
      <c r="B176" t="s">
        <v>1523</v>
      </c>
      <c r="C176" s="125">
        <v>43435</v>
      </c>
    </row>
    <row r="177" spans="1:3" x14ac:dyDescent="0.3">
      <c r="A177" t="s">
        <v>1524</v>
      </c>
      <c r="B177" t="s">
        <v>1525</v>
      </c>
      <c r="C177" s="125">
        <v>43617</v>
      </c>
    </row>
  </sheetData>
  <conditionalFormatting sqref="C1:C1048576">
    <cfRule type="cellIs" dxfId="0" priority="1" operator="greaterThan">
      <formula>45747</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AG46"/>
  <sheetViews>
    <sheetView showGridLines="0" workbookViewId="0">
      <selection activeCell="E8" sqref="E8"/>
    </sheetView>
  </sheetViews>
  <sheetFormatPr defaultRowHeight="14.4" x14ac:dyDescent="0.3"/>
  <cols>
    <col min="1" max="1" width="17.33203125" customWidth="1"/>
    <col min="2" max="2" width="11.109375" customWidth="1"/>
    <col min="3" max="3" width="16.88671875" hidden="1" customWidth="1"/>
    <col min="4" max="4" width="11.109375" customWidth="1"/>
    <col min="5" max="5" width="48" customWidth="1"/>
    <col min="6" max="6" width="10.109375" style="3" customWidth="1"/>
    <col min="7" max="7" width="1.5546875" customWidth="1"/>
    <col min="8" max="8" width="8.88671875" bestFit="1" customWidth="1"/>
    <col min="9" max="10" width="9.6640625" bestFit="1" customWidth="1"/>
    <col min="11" max="11" width="6.6640625" bestFit="1" customWidth="1"/>
    <col min="12" max="13" width="8.109375" customWidth="1"/>
    <col min="14" max="14" width="8.6640625" bestFit="1" customWidth="1"/>
    <col min="15" max="15" width="8.44140625" bestFit="1" customWidth="1"/>
    <col min="16" max="16" width="9.6640625" bestFit="1" customWidth="1"/>
    <col min="17" max="17" width="10.109375" customWidth="1"/>
    <col min="18" max="18" width="11.33203125" customWidth="1"/>
    <col min="20" max="20" width="10.88671875" bestFit="1" customWidth="1"/>
    <col min="21" max="21" width="9.33203125" bestFit="1" customWidth="1"/>
    <col min="23" max="25" width="9.109375" style="21"/>
    <col min="26" max="26" width="11.33203125" style="21" bestFit="1" customWidth="1"/>
    <col min="27" max="27" width="11.109375" style="103" customWidth="1"/>
    <col min="28" max="28" width="10.88671875" style="103" bestFit="1" customWidth="1"/>
    <col min="31" max="31" width="9.88671875" customWidth="1"/>
    <col min="32" max="32" width="12.6640625" customWidth="1"/>
  </cols>
  <sheetData>
    <row r="1" spans="1:33" s="21" customFormat="1" ht="18" x14ac:dyDescent="0.35">
      <c r="A1" s="72" t="str">
        <f>'Information Page'!B1</f>
        <v>Schools Benchmarking 2024-25</v>
      </c>
      <c r="B1" s="35"/>
      <c r="C1" s="35"/>
      <c r="D1" s="35"/>
      <c r="E1" s="35"/>
      <c r="F1" s="38"/>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33" s="21" customFormat="1" ht="15" customHeight="1" x14ac:dyDescent="0.35">
      <c r="A2" s="72"/>
      <c r="B2" s="35"/>
      <c r="C2" s="35"/>
      <c r="D2" s="35"/>
      <c r="E2" s="35"/>
      <c r="F2" s="38"/>
      <c r="G2" s="35"/>
      <c r="H2" s="35"/>
      <c r="I2" s="35"/>
      <c r="J2" s="35"/>
      <c r="K2" s="35"/>
      <c r="L2" s="35"/>
      <c r="M2" s="35"/>
      <c r="N2" s="35"/>
      <c r="O2" s="35"/>
      <c r="P2" s="35"/>
      <c r="Q2" s="35"/>
      <c r="R2" s="35"/>
      <c r="S2" s="35"/>
      <c r="T2" s="35"/>
      <c r="U2" s="35"/>
      <c r="V2" s="35"/>
      <c r="W2" s="35"/>
      <c r="X2" s="35"/>
      <c r="Y2" s="35"/>
      <c r="Z2" s="35"/>
      <c r="AA2" s="35"/>
      <c r="AB2" s="35"/>
      <c r="AC2" s="35"/>
      <c r="AD2" s="35"/>
      <c r="AE2" s="35"/>
      <c r="AF2" s="35"/>
      <c r="AG2" s="35"/>
    </row>
    <row r="3" spans="1:33" x14ac:dyDescent="0.3">
      <c r="A3" s="187" t="s">
        <v>1542</v>
      </c>
      <c r="B3" s="42">
        <f>_xlfn.XLOOKUP('Information Page'!D3,Rankings!K:K,Rankings!O:O)</f>
        <v>0</v>
      </c>
      <c r="C3" s="41"/>
      <c r="D3" s="35"/>
      <c r="E3" s="41"/>
      <c r="F3" s="43"/>
      <c r="G3" s="41"/>
      <c r="H3" s="42"/>
      <c r="I3" s="42"/>
      <c r="J3" s="42"/>
      <c r="K3" s="42"/>
      <c r="L3" s="42"/>
      <c r="M3" s="42"/>
      <c r="N3" s="42"/>
      <c r="O3" s="42"/>
      <c r="P3" s="42"/>
      <c r="Q3" s="42"/>
      <c r="R3" s="42"/>
      <c r="S3" s="42"/>
      <c r="T3" s="53"/>
      <c r="U3" s="53"/>
      <c r="V3" s="53"/>
      <c r="W3" s="53"/>
      <c r="X3" s="53"/>
      <c r="Y3" s="53"/>
      <c r="Z3" s="53"/>
      <c r="AA3" s="53"/>
      <c r="AB3" s="53"/>
      <c r="AC3" s="53"/>
      <c r="AD3" s="53"/>
      <c r="AE3" s="53"/>
      <c r="AF3" s="53"/>
      <c r="AG3" s="35"/>
    </row>
    <row r="4" spans="1:33" x14ac:dyDescent="0.3">
      <c r="A4" s="44"/>
      <c r="B4" s="41"/>
      <c r="C4" s="41"/>
      <c r="D4" s="41"/>
      <c r="E4" s="41"/>
      <c r="F4" s="43"/>
      <c r="G4" s="41"/>
      <c r="H4" s="236"/>
      <c r="I4" s="236"/>
      <c r="J4" s="236"/>
      <c r="K4" s="236"/>
      <c r="L4" s="236"/>
      <c r="M4" s="236"/>
      <c r="N4" s="236"/>
      <c r="O4" s="236"/>
      <c r="P4" s="236"/>
      <c r="Q4" s="236"/>
      <c r="R4" s="236"/>
      <c r="S4" s="236"/>
      <c r="T4" s="236"/>
      <c r="U4" s="236"/>
      <c r="V4" s="170"/>
      <c r="W4" s="170"/>
      <c r="X4" s="170"/>
      <c r="Y4" s="170"/>
      <c r="Z4" s="170"/>
      <c r="AA4" s="170"/>
      <c r="AB4" s="170"/>
      <c r="AC4" s="170"/>
      <c r="AD4" s="170"/>
      <c r="AE4" s="170"/>
      <c r="AF4" s="170"/>
      <c r="AG4" s="35"/>
    </row>
    <row r="5" spans="1:33" s="9" customFormat="1" ht="59.25" customHeight="1" x14ac:dyDescent="0.3">
      <c r="A5" s="45"/>
      <c r="B5" s="40"/>
      <c r="C5" s="40" t="s">
        <v>794</v>
      </c>
      <c r="D5" s="197" t="s">
        <v>514</v>
      </c>
      <c r="E5" s="194" t="s">
        <v>1535</v>
      </c>
      <c r="F5" s="198" t="s">
        <v>855</v>
      </c>
      <c r="G5" s="199"/>
      <c r="H5" s="200" t="s">
        <v>11</v>
      </c>
      <c r="I5" s="201" t="s">
        <v>15</v>
      </c>
      <c r="J5" s="202" t="s">
        <v>3</v>
      </c>
      <c r="K5" s="202" t="s">
        <v>4</v>
      </c>
      <c r="L5" s="202" t="s">
        <v>7</v>
      </c>
      <c r="M5" s="201" t="s">
        <v>9</v>
      </c>
      <c r="N5" s="201" t="s">
        <v>13</v>
      </c>
      <c r="O5" s="201" t="s">
        <v>516</v>
      </c>
      <c r="P5" s="201" t="s">
        <v>781</v>
      </c>
      <c r="Q5" s="202" t="s">
        <v>8</v>
      </c>
      <c r="R5" s="201" t="s">
        <v>770</v>
      </c>
      <c r="S5" s="202" t="s">
        <v>10</v>
      </c>
      <c r="T5" s="203" t="s">
        <v>864</v>
      </c>
      <c r="U5" s="204" t="s">
        <v>866</v>
      </c>
      <c r="V5" s="205" t="s">
        <v>14</v>
      </c>
      <c r="W5" s="205" t="s">
        <v>789</v>
      </c>
      <c r="X5" s="205" t="s">
        <v>790</v>
      </c>
      <c r="Y5" s="205" t="s">
        <v>788</v>
      </c>
      <c r="Z5" s="206" t="s">
        <v>787</v>
      </c>
      <c r="AA5" s="204" t="s">
        <v>867</v>
      </c>
      <c r="AB5" s="206" t="s">
        <v>868</v>
      </c>
      <c r="AC5" s="201" t="s">
        <v>517</v>
      </c>
      <c r="AD5" s="201" t="s">
        <v>1529</v>
      </c>
      <c r="AE5" s="201" t="s">
        <v>1145</v>
      </c>
      <c r="AF5" s="207" t="s">
        <v>771</v>
      </c>
      <c r="AG5" s="138"/>
    </row>
    <row r="6" spans="1:33" x14ac:dyDescent="0.3">
      <c r="A6" s="177" t="s">
        <v>782</v>
      </c>
      <c r="B6" s="41">
        <v>1</v>
      </c>
      <c r="C6" s="41" t="e">
        <f>C5&amp;C10+4</f>
        <v>#N/A</v>
      </c>
      <c r="D6" s="28" t="str">
        <f>IFERROR(_xlfn.XLOOKUP(C6,Rankings!F:F,Rankings!G:G),"")</f>
        <v/>
      </c>
      <c r="E6" s="29" t="str">
        <f>_xlfn.XLOOKUP(D6,Rankings!K:K,Rankings!P:P,"")</f>
        <v/>
      </c>
      <c r="F6" s="7" t="str">
        <f>_xlfn.XLOOKUP(D6,Rankings!K:K,Rankings!L:L,"")</f>
        <v/>
      </c>
      <c r="G6" s="41"/>
      <c r="H6" s="74" t="str">
        <f>IFERROR(_xlfn.XLOOKUP(D6,Data!A:A,Data!AX:AX),"")</f>
        <v/>
      </c>
      <c r="I6" s="8" t="str">
        <f>IFERROR(_xlfn.XLOOKUP(D6,Data!A:A,Data!AV:AV),"")</f>
        <v/>
      </c>
      <c r="J6" s="8" t="str">
        <f>IFERROR(_xlfn.XLOOKUP(D6,Data!A:A,Data!AK:AK),"")</f>
        <v/>
      </c>
      <c r="K6" s="8" t="str">
        <f>IFERROR(_xlfn.XLOOKUP(D6,Data!A:A,Data!AM:AM),"")</f>
        <v/>
      </c>
      <c r="L6" s="8" t="str">
        <f>IFERROR(_xlfn.XLOOKUP(D6,Data!A:A,Data!AR:AR),"")</f>
        <v/>
      </c>
      <c r="M6" s="8" t="str">
        <f>IFERROR(_xlfn.XLOOKUP(D6,Data!A:A,Data!AU:AU),"")</f>
        <v/>
      </c>
      <c r="N6" s="8" t="str">
        <f>IFERROR(_xlfn.XLOOKUP(D6,Data!A:A,Data!BA:BA),"")</f>
        <v/>
      </c>
      <c r="O6" s="8" t="str">
        <f>IFERROR(N6+M6+L6+K6+J6,"")</f>
        <v/>
      </c>
      <c r="P6" s="8" t="str">
        <f>IFERROR(_xlfn.XLOOKUP(D6,Data!A:A,Data!AD:AD),"")</f>
        <v/>
      </c>
      <c r="Q6" s="8" t="str">
        <f>IFERROR(_xlfn.XLOOKUP(D6,Data!A:A,Data!AT:AT),"")</f>
        <v/>
      </c>
      <c r="R6" s="8" t="str">
        <f>IFERROR(_xlfn.XLOOKUP(D6,Data!A:A,Data!AQ:AQ),"")</f>
        <v/>
      </c>
      <c r="S6" s="8" t="str">
        <f>IFERROR(_xlfn.XLOOKUP(D6,Data!A:A,Data!AW:AW),"")</f>
        <v/>
      </c>
      <c r="T6" s="8" t="str">
        <f>IFERROR(_xlfn.XLOOKUP(D6,Data!A:A,Data!AG:AG),"")</f>
        <v/>
      </c>
      <c r="U6" s="8" t="str">
        <f>IFERROR(_xlfn.XLOOKUP(D6,Data!A:A,Data!AI:AI),"")</f>
        <v/>
      </c>
      <c r="V6" s="8" t="str">
        <f>IFERROR(_xlfn.XLOOKUP(D6,Data!A:A,Data!AE:AE),"")</f>
        <v/>
      </c>
      <c r="W6" s="8" t="str">
        <f>IFERROR(_xlfn.XLOOKUP(D6,Data!A:A,Data!AF:AF),"")</f>
        <v/>
      </c>
      <c r="X6" s="8" t="str">
        <f>IFERROR(_xlfn.XLOOKUP(D6,Data!A:A,Data!AH:AH),"")</f>
        <v/>
      </c>
      <c r="Y6" s="8" t="str">
        <f>IFERROR(_xlfn.XLOOKUP(D6,Data!A:A,Data!AL:AL),"")</f>
        <v/>
      </c>
      <c r="Z6" s="8" t="str">
        <f>IFERROR(_xlfn.XLOOKUP(D6,Data!A:A,Data!AY:AY),"")</f>
        <v/>
      </c>
      <c r="AA6" s="8" t="str">
        <f>IFERROR(_xlfn.XLOOKUP(D6,Data!A:A,Data!AJ:AJ),"")</f>
        <v/>
      </c>
      <c r="AB6" s="8" t="str">
        <f>IFERROR(_xlfn.XLOOKUP(D6,Data!A:A,Data!AN:AN),"")</f>
        <v/>
      </c>
      <c r="AC6" s="8" t="str">
        <f>IFERROR(_xlfn.XLOOKUP(D6,Data!A:A,Data!AZ:AZ),"")</f>
        <v/>
      </c>
      <c r="AD6" s="8" t="str">
        <f>IFERROR(_xlfn.XLOOKUP(D6,Data!A:A,Data!AO:AO),"")</f>
        <v/>
      </c>
      <c r="AE6" s="8" t="str">
        <f>IFERROR(_xlfn.XLOOKUP(D6,Data!A:A,Data!AS:AS),"")</f>
        <v/>
      </c>
      <c r="AF6" s="10" t="str">
        <f>IFERROR(_xlfn.XLOOKUP(D6,Data!A:A,Data!AP:AP),"")</f>
        <v/>
      </c>
      <c r="AG6" s="35"/>
    </row>
    <row r="7" spans="1:33" x14ac:dyDescent="0.3">
      <c r="A7" s="177"/>
      <c r="B7" s="41">
        <v>2</v>
      </c>
      <c r="C7" s="41" t="e">
        <f>C5&amp;C10+3</f>
        <v>#N/A</v>
      </c>
      <c r="D7" s="28" t="str">
        <f>IFERROR(_xlfn.XLOOKUP(C7,Rankings!F:F,Rankings!G:G),"")</f>
        <v/>
      </c>
      <c r="E7" s="29" t="str">
        <f>_xlfn.XLOOKUP(D7,Rankings!K:K,Rankings!P:P,"")</f>
        <v/>
      </c>
      <c r="F7" s="7" t="str">
        <f>_xlfn.XLOOKUP(D7,Rankings!K:K,Rankings!L:L,"")</f>
        <v/>
      </c>
      <c r="G7" s="41"/>
      <c r="H7" s="74" t="str">
        <f>IFERROR(_xlfn.XLOOKUP(D7,Data!A:A,Data!AX:AX),"")</f>
        <v/>
      </c>
      <c r="I7" s="8" t="str">
        <f>IFERROR(_xlfn.XLOOKUP(D7,Data!A:A,Data!AV:AV),"")</f>
        <v/>
      </c>
      <c r="J7" s="8" t="str">
        <f>IFERROR(_xlfn.XLOOKUP(D7,Data!A:A,Data!AK:AK),"")</f>
        <v/>
      </c>
      <c r="K7" s="8" t="str">
        <f>IFERROR(_xlfn.XLOOKUP(D7,Data!A:A,Data!AM:AM),"")</f>
        <v/>
      </c>
      <c r="L7" s="8" t="str">
        <f>IFERROR(_xlfn.XLOOKUP(D7,Data!A:A,Data!AR:AR),"")</f>
        <v/>
      </c>
      <c r="M7" s="8" t="str">
        <f>IFERROR(_xlfn.XLOOKUP(D7,Data!A:A,Data!AU:AU),"")</f>
        <v/>
      </c>
      <c r="N7" s="8" t="str">
        <f>IFERROR(_xlfn.XLOOKUP(D7,Data!A:A,Data!BA:BA),"")</f>
        <v/>
      </c>
      <c r="O7" s="8" t="str">
        <f t="shared" ref="O7:O15" si="0">IFERROR(N7+M7+L7+K7+J7,"")</f>
        <v/>
      </c>
      <c r="P7" s="8" t="str">
        <f>IFERROR(_xlfn.XLOOKUP(D7,Data!A:A,Data!AD:AD),"")</f>
        <v/>
      </c>
      <c r="Q7" s="8" t="str">
        <f>IFERROR(_xlfn.XLOOKUP(D7,Data!A:A,Data!AT:AT),"")</f>
        <v/>
      </c>
      <c r="R7" s="8" t="str">
        <f>IFERROR(_xlfn.XLOOKUP(D7,Data!A:A,Data!AQ:AQ),"")</f>
        <v/>
      </c>
      <c r="S7" s="8" t="str">
        <f>IFERROR(_xlfn.XLOOKUP(D7,Data!A:A,Data!AW:AW),"")</f>
        <v/>
      </c>
      <c r="T7" s="8" t="str">
        <f>IFERROR(_xlfn.XLOOKUP(D7,Data!A:A,Data!AG:AG),"")</f>
        <v/>
      </c>
      <c r="U7" s="8" t="str">
        <f>IFERROR(_xlfn.XLOOKUP(D7,Data!A:A,Data!AI:AI),"")</f>
        <v/>
      </c>
      <c r="V7" s="8" t="str">
        <f>IFERROR(_xlfn.XLOOKUP(D7,Data!A:A,Data!AE:AE),"")</f>
        <v/>
      </c>
      <c r="W7" s="8" t="str">
        <f>IFERROR(_xlfn.XLOOKUP(D7,Data!A:A,Data!AF:AF),"")</f>
        <v/>
      </c>
      <c r="X7" s="8" t="str">
        <f>IFERROR(_xlfn.XLOOKUP(D7,Data!A:A,Data!AH:AH),"")</f>
        <v/>
      </c>
      <c r="Y7" s="8" t="str">
        <f>IFERROR(_xlfn.XLOOKUP(D7,Data!A:A,Data!AL:AL),"")</f>
        <v/>
      </c>
      <c r="Z7" s="8" t="str">
        <f>IFERROR(_xlfn.XLOOKUP(D7,Data!A:A,Data!AY:AY),"")</f>
        <v/>
      </c>
      <c r="AA7" s="8" t="str">
        <f>IFERROR(_xlfn.XLOOKUP(D7,Data!A:A,Data!AJ:AJ),"")</f>
        <v/>
      </c>
      <c r="AB7" s="8" t="str">
        <f>IFERROR(_xlfn.XLOOKUP(D7,Data!A:A,Data!AN:AN),"")</f>
        <v/>
      </c>
      <c r="AC7" s="8" t="str">
        <f>IFERROR(_xlfn.XLOOKUP(D7,Data!A:A,Data!AZ:AZ),"")</f>
        <v/>
      </c>
      <c r="AD7" s="8" t="str">
        <f>IFERROR(_xlfn.XLOOKUP(D7,Data!A:A,Data!AO:AO),"")</f>
        <v/>
      </c>
      <c r="AE7" s="8" t="str">
        <f>IFERROR(_xlfn.XLOOKUP(D7,Data!A:A,Data!AS:AS),"")</f>
        <v/>
      </c>
      <c r="AF7" s="10" t="str">
        <f>IFERROR(_xlfn.XLOOKUP(D7,Data!A:A,Data!AP:AP),"")</f>
        <v/>
      </c>
      <c r="AG7" s="35"/>
    </row>
    <row r="8" spans="1:33" x14ac:dyDescent="0.3">
      <c r="A8" s="177"/>
      <c r="B8" s="41">
        <v>3</v>
      </c>
      <c r="C8" s="41" t="e">
        <f>C5&amp;C10+2</f>
        <v>#N/A</v>
      </c>
      <c r="D8" s="28" t="str">
        <f>IFERROR(_xlfn.XLOOKUP(C8,Rankings!F:F,Rankings!G:G),"")</f>
        <v/>
      </c>
      <c r="E8" s="29" t="str">
        <f>_xlfn.XLOOKUP(D8,Rankings!K:K,Rankings!P:P,"")</f>
        <v/>
      </c>
      <c r="F8" s="7" t="str">
        <f>_xlfn.XLOOKUP(D8,Rankings!K:K,Rankings!L:L,"")</f>
        <v/>
      </c>
      <c r="G8" s="41"/>
      <c r="H8" s="74" t="str">
        <f>IFERROR(_xlfn.XLOOKUP(D8,Data!A:A,Data!AX:AX),"")</f>
        <v/>
      </c>
      <c r="I8" s="8" t="str">
        <f>IFERROR(_xlfn.XLOOKUP(D8,Data!A:A,Data!AV:AV),"")</f>
        <v/>
      </c>
      <c r="J8" s="8" t="str">
        <f>IFERROR(_xlfn.XLOOKUP(D8,Data!A:A,Data!AK:AK),"")</f>
        <v/>
      </c>
      <c r="K8" s="8" t="str">
        <f>IFERROR(_xlfn.XLOOKUP(D8,Data!A:A,Data!AM:AM),"")</f>
        <v/>
      </c>
      <c r="L8" s="8" t="str">
        <f>IFERROR(_xlfn.XLOOKUP(D8,Data!A:A,Data!AR:AR),"")</f>
        <v/>
      </c>
      <c r="M8" s="8" t="str">
        <f>IFERROR(_xlfn.XLOOKUP(D8,Data!A:A,Data!AU:AU),"")</f>
        <v/>
      </c>
      <c r="N8" s="8" t="str">
        <f>IFERROR(_xlfn.XLOOKUP(D8,Data!A:A,Data!BA:BA),"")</f>
        <v/>
      </c>
      <c r="O8" s="8" t="str">
        <f t="shared" si="0"/>
        <v/>
      </c>
      <c r="P8" s="8" t="str">
        <f>IFERROR(_xlfn.XLOOKUP(D8,Data!A:A,Data!AD:AD),"")</f>
        <v/>
      </c>
      <c r="Q8" s="8" t="str">
        <f>IFERROR(_xlfn.XLOOKUP(D8,Data!A:A,Data!AT:AT),"")</f>
        <v/>
      </c>
      <c r="R8" s="8" t="str">
        <f>IFERROR(_xlfn.XLOOKUP(D8,Data!A:A,Data!AQ:AQ),"")</f>
        <v/>
      </c>
      <c r="S8" s="8" t="str">
        <f>IFERROR(_xlfn.XLOOKUP(D8,Data!A:A,Data!AW:AW),"")</f>
        <v/>
      </c>
      <c r="T8" s="8" t="str">
        <f>IFERROR(_xlfn.XLOOKUP(D8,Data!A:A,Data!AG:AG),"")</f>
        <v/>
      </c>
      <c r="U8" s="8" t="str">
        <f>IFERROR(_xlfn.XLOOKUP(D8,Data!A:A,Data!AI:AI),"")</f>
        <v/>
      </c>
      <c r="V8" s="8" t="str">
        <f>IFERROR(_xlfn.XLOOKUP(D8,Data!A:A,Data!AE:AE),"")</f>
        <v/>
      </c>
      <c r="W8" s="8" t="str">
        <f>IFERROR(_xlfn.XLOOKUP(D8,Data!A:A,Data!AF:AF),"")</f>
        <v/>
      </c>
      <c r="X8" s="8" t="str">
        <f>IFERROR(_xlfn.XLOOKUP(D8,Data!A:A,Data!AH:AH),"")</f>
        <v/>
      </c>
      <c r="Y8" s="8" t="str">
        <f>IFERROR(_xlfn.XLOOKUP(D8,Data!A:A,Data!AL:AL),"")</f>
        <v/>
      </c>
      <c r="Z8" s="8" t="str">
        <f>IFERROR(_xlfn.XLOOKUP(D8,Data!A:A,Data!AY:AY),"")</f>
        <v/>
      </c>
      <c r="AA8" s="8" t="str">
        <f>IFERROR(_xlfn.XLOOKUP(D8,Data!A:A,Data!AJ:AJ),"")</f>
        <v/>
      </c>
      <c r="AB8" s="8" t="str">
        <f>IFERROR(_xlfn.XLOOKUP(D8,Data!A:A,Data!AN:AN),"")</f>
        <v/>
      </c>
      <c r="AC8" s="8" t="str">
        <f>IFERROR(_xlfn.XLOOKUP(D8,Data!A:A,Data!AZ:AZ),"")</f>
        <v/>
      </c>
      <c r="AD8" s="8" t="str">
        <f>IFERROR(_xlfn.XLOOKUP(D8,Data!A:A,Data!AO:AO),"")</f>
        <v/>
      </c>
      <c r="AE8" s="8" t="str">
        <f>IFERROR(_xlfn.XLOOKUP(D8,Data!A:A,Data!AS:AS),"")</f>
        <v/>
      </c>
      <c r="AF8" s="10" t="str">
        <f>IFERROR(_xlfn.XLOOKUP(D8,Data!A:A,Data!AP:AP),"")</f>
        <v/>
      </c>
      <c r="AG8" s="35"/>
    </row>
    <row r="9" spans="1:33" x14ac:dyDescent="0.3">
      <c r="A9" s="177"/>
      <c r="B9" s="41">
        <v>4</v>
      </c>
      <c r="C9" s="41" t="e">
        <f>C5&amp;C10+1</f>
        <v>#N/A</v>
      </c>
      <c r="D9" s="28" t="str">
        <f>IFERROR(_xlfn.XLOOKUP(C9,Rankings!F:F,Rankings!G:G),"")</f>
        <v/>
      </c>
      <c r="E9" s="29" t="str">
        <f>_xlfn.XLOOKUP(D9,Rankings!K:K,Rankings!P:P,"")</f>
        <v/>
      </c>
      <c r="F9" s="7" t="str">
        <f>_xlfn.XLOOKUP(D9,Rankings!K:K,Rankings!L:L,"")</f>
        <v/>
      </c>
      <c r="G9" s="41"/>
      <c r="H9" s="74" t="str">
        <f>IFERROR(_xlfn.XLOOKUP(D9,Data!A:A,Data!AX:AX),"")</f>
        <v/>
      </c>
      <c r="I9" s="8" t="str">
        <f>IFERROR(_xlfn.XLOOKUP(D9,Data!A:A,Data!AV:AV),"")</f>
        <v/>
      </c>
      <c r="J9" s="8" t="str">
        <f>IFERROR(_xlfn.XLOOKUP(D9,Data!A:A,Data!AK:AK),"")</f>
        <v/>
      </c>
      <c r="K9" s="8" t="str">
        <f>IFERROR(_xlfn.XLOOKUP(D9,Data!A:A,Data!AM:AM),"")</f>
        <v/>
      </c>
      <c r="L9" s="8" t="str">
        <f>IFERROR(_xlfn.XLOOKUP(D9,Data!A:A,Data!AR:AR),"")</f>
        <v/>
      </c>
      <c r="M9" s="8" t="str">
        <f>IFERROR(_xlfn.XLOOKUP(D9,Data!A:A,Data!AU:AU),"")</f>
        <v/>
      </c>
      <c r="N9" s="8" t="str">
        <f>IFERROR(_xlfn.XLOOKUP(D9,Data!A:A,Data!BA:BA),"")</f>
        <v/>
      </c>
      <c r="O9" s="8" t="str">
        <f t="shared" si="0"/>
        <v/>
      </c>
      <c r="P9" s="8" t="str">
        <f>IFERROR(_xlfn.XLOOKUP(D9,Data!A:A,Data!AD:AD),"")</f>
        <v/>
      </c>
      <c r="Q9" s="8" t="str">
        <f>IFERROR(_xlfn.XLOOKUP(D9,Data!A:A,Data!AT:AT),"")</f>
        <v/>
      </c>
      <c r="R9" s="8" t="str">
        <f>IFERROR(_xlfn.XLOOKUP(D9,Data!A:A,Data!AQ:AQ),"")</f>
        <v/>
      </c>
      <c r="S9" s="8" t="str">
        <f>IFERROR(_xlfn.XLOOKUP(D9,Data!A:A,Data!AW:AW),"")</f>
        <v/>
      </c>
      <c r="T9" s="8" t="str">
        <f>IFERROR(_xlfn.XLOOKUP(D9,Data!A:A,Data!AG:AG),"")</f>
        <v/>
      </c>
      <c r="U9" s="8" t="str">
        <f>IFERROR(_xlfn.XLOOKUP(D9,Data!A:A,Data!AI:AI),"")</f>
        <v/>
      </c>
      <c r="V9" s="8" t="str">
        <f>IFERROR(_xlfn.XLOOKUP(D9,Data!A:A,Data!AE:AE),"")</f>
        <v/>
      </c>
      <c r="W9" s="8" t="str">
        <f>IFERROR(_xlfn.XLOOKUP(D9,Data!A:A,Data!AF:AF),"")</f>
        <v/>
      </c>
      <c r="X9" s="8" t="str">
        <f>IFERROR(_xlfn.XLOOKUP(D9,Data!A:A,Data!AH:AH),"")</f>
        <v/>
      </c>
      <c r="Y9" s="8" t="str">
        <f>IFERROR(_xlfn.XLOOKUP(D9,Data!A:A,Data!AL:AL),"")</f>
        <v/>
      </c>
      <c r="Z9" s="8" t="str">
        <f>IFERROR(_xlfn.XLOOKUP(D9,Data!A:A,Data!AY:AY),"")</f>
        <v/>
      </c>
      <c r="AA9" s="8" t="str">
        <f>IFERROR(_xlfn.XLOOKUP(D9,Data!A:A,Data!AJ:AJ),"")</f>
        <v/>
      </c>
      <c r="AB9" s="8" t="str">
        <f>IFERROR(_xlfn.XLOOKUP(D9,Data!A:A,Data!AN:AN),"")</f>
        <v/>
      </c>
      <c r="AC9" s="8" t="str">
        <f>IFERROR(_xlfn.XLOOKUP(D9,Data!A:A,Data!AZ:AZ),"")</f>
        <v/>
      </c>
      <c r="AD9" s="8" t="str">
        <f>IFERROR(_xlfn.XLOOKUP(D9,Data!A:A,Data!AO:AO),"")</f>
        <v/>
      </c>
      <c r="AE9" s="8" t="str">
        <f>IFERROR(_xlfn.XLOOKUP(D9,Data!A:A,Data!AS:AS),"")</f>
        <v/>
      </c>
      <c r="AF9" s="10" t="str">
        <f>IFERROR(_xlfn.XLOOKUP(D9,Data!A:A,Data!AP:AP),"")</f>
        <v/>
      </c>
      <c r="AG9" s="35"/>
    </row>
    <row r="10" spans="1:33" s="115" customFormat="1" x14ac:dyDescent="0.3">
      <c r="A10" s="178"/>
      <c r="B10" s="45" t="s">
        <v>518</v>
      </c>
      <c r="C10" s="45" t="e">
        <f>Graphs!D58</f>
        <v>#N/A</v>
      </c>
      <c r="D10" s="61">
        <f>'Information Page'!D3</f>
        <v>0</v>
      </c>
      <c r="E10" s="73" t="str">
        <f>_xlfn.XLOOKUP(D10,Rankings!K:K,Rankings!P:P,"")</f>
        <v/>
      </c>
      <c r="F10" s="62" t="str">
        <f>_xlfn.XLOOKUP(D10,Rankings!K:K,Rankings!L:L,"")</f>
        <v/>
      </c>
      <c r="G10" s="40"/>
      <c r="H10" s="174" t="str">
        <f>IFERROR(_xlfn.XLOOKUP(D10,Data!A:A,Data!AX:AX),"")</f>
        <v/>
      </c>
      <c r="I10" s="175" t="str">
        <f>IFERROR(_xlfn.XLOOKUP(D10,Data!A:A,Data!AV:AV),"")</f>
        <v/>
      </c>
      <c r="J10" s="175" t="str">
        <f>IFERROR(_xlfn.XLOOKUP(D10,Data!A:A,Data!AK:AK),"")</f>
        <v/>
      </c>
      <c r="K10" s="175" t="str">
        <f>IFERROR(_xlfn.XLOOKUP(D10,Data!A:A,Data!AM:AM),"")</f>
        <v/>
      </c>
      <c r="L10" s="175" t="str">
        <f>IFERROR(_xlfn.XLOOKUP(D10,Data!A:A,Data!AR:AR),"")</f>
        <v/>
      </c>
      <c r="M10" s="175" t="str">
        <f>IFERROR(_xlfn.XLOOKUP(D10,Data!A:A,Data!AU:AU),"")</f>
        <v/>
      </c>
      <c r="N10" s="175" t="str">
        <f>IFERROR(_xlfn.XLOOKUP(D10,Data!A:A,Data!BA:BA),"")</f>
        <v/>
      </c>
      <c r="O10" s="175" t="str">
        <f t="shared" si="0"/>
        <v/>
      </c>
      <c r="P10" s="175" t="str">
        <f>IFERROR(_xlfn.XLOOKUP(D10,Data!A:A,Data!AD:AD),"")</f>
        <v/>
      </c>
      <c r="Q10" s="175" t="str">
        <f>IFERROR(_xlfn.XLOOKUP(D10,Data!A:A,Data!AT:AT),"")</f>
        <v/>
      </c>
      <c r="R10" s="175" t="str">
        <f>IFERROR(_xlfn.XLOOKUP(D10,Data!A:A,Data!AQ:AQ),"")</f>
        <v/>
      </c>
      <c r="S10" s="175" t="str">
        <f>IFERROR(_xlfn.XLOOKUP(D10,Data!A:A,Data!AW:AW),"")</f>
        <v/>
      </c>
      <c r="T10" s="175" t="str">
        <f>IFERROR(_xlfn.XLOOKUP(D10,Data!A:A,Data!AG:AG),"")</f>
        <v/>
      </c>
      <c r="U10" s="175" t="str">
        <f>IFERROR(_xlfn.XLOOKUP(D10,Data!A:A,Data!AI:AI),"")</f>
        <v/>
      </c>
      <c r="V10" s="175" t="str">
        <f>IFERROR(_xlfn.XLOOKUP(D10,Data!A:A,Data!AE:AE),"")</f>
        <v/>
      </c>
      <c r="W10" s="175" t="str">
        <f>IFERROR(_xlfn.XLOOKUP(D10,Data!A:A,Data!AF:AF),"")</f>
        <v/>
      </c>
      <c r="X10" s="175" t="str">
        <f>IFERROR(_xlfn.XLOOKUP(D10,Data!A:A,Data!AH:AH),"")</f>
        <v/>
      </c>
      <c r="Y10" s="175" t="str">
        <f>IFERROR(_xlfn.XLOOKUP(D10,Data!A:A,Data!AL:AL),"")</f>
        <v/>
      </c>
      <c r="Z10" s="175" t="str">
        <f>IFERROR(_xlfn.XLOOKUP(D10,Data!A:A,Data!AY:AY),"")</f>
        <v/>
      </c>
      <c r="AA10" s="175" t="str">
        <f>IFERROR(_xlfn.XLOOKUP(D10,Data!A:A,Data!AJ:AJ),"")</f>
        <v/>
      </c>
      <c r="AB10" s="175" t="str">
        <f>IFERROR(_xlfn.XLOOKUP(D10,Data!A:A,Data!AN:AN),"")</f>
        <v/>
      </c>
      <c r="AC10" s="175" t="str">
        <f>IFERROR(_xlfn.XLOOKUP(D10,Data!A:A,Data!AZ:AZ),"")</f>
        <v/>
      </c>
      <c r="AD10" s="175" t="str">
        <f>IFERROR(_xlfn.XLOOKUP(D10,Data!A:A,Data!AO:AO),"")</f>
        <v/>
      </c>
      <c r="AE10" s="175" t="str">
        <f>IFERROR(_xlfn.XLOOKUP(D10,Data!A:A,Data!AS:AS),"")</f>
        <v/>
      </c>
      <c r="AF10" s="176" t="str">
        <f>IFERROR(_xlfn.XLOOKUP(D10,Data!A:A,Data!AP:AP),"")</f>
        <v/>
      </c>
      <c r="AG10" s="138"/>
    </row>
    <row r="11" spans="1:33" x14ac:dyDescent="0.3">
      <c r="A11" s="177" t="s">
        <v>783</v>
      </c>
      <c r="B11" s="41">
        <v>6</v>
      </c>
      <c r="C11" s="41" t="e">
        <f>C5&amp;C10-1</f>
        <v>#N/A</v>
      </c>
      <c r="D11" s="28" t="str">
        <f>IFERROR(_xlfn.XLOOKUP(C11,Rankings!F:F,Rankings!G:G),"")</f>
        <v/>
      </c>
      <c r="E11" s="29" t="str">
        <f>_xlfn.XLOOKUP(D11,Rankings!K:K,Rankings!P:P,"")</f>
        <v/>
      </c>
      <c r="F11" s="7" t="str">
        <f>_xlfn.XLOOKUP(D11,Rankings!K:K,Rankings!L:L,"")</f>
        <v/>
      </c>
      <c r="G11" s="41"/>
      <c r="H11" s="74" t="str">
        <f>IFERROR(_xlfn.XLOOKUP(D11,Data!A:A,Data!AX:AX),"")</f>
        <v/>
      </c>
      <c r="I11" s="8" t="str">
        <f>IFERROR(_xlfn.XLOOKUP(D11,Data!A:A,Data!AV:AV),"")</f>
        <v/>
      </c>
      <c r="J11" s="8" t="str">
        <f>IFERROR(_xlfn.XLOOKUP(D11,Data!A:A,Data!AK:AK),"")</f>
        <v/>
      </c>
      <c r="K11" s="8" t="str">
        <f>IFERROR(_xlfn.XLOOKUP(D11,Data!A:A,Data!AM:AM),"")</f>
        <v/>
      </c>
      <c r="L11" s="8" t="str">
        <f>IFERROR(_xlfn.XLOOKUP(D11,Data!A:A,Data!AR:AR),"")</f>
        <v/>
      </c>
      <c r="M11" s="8" t="str">
        <f>IFERROR(_xlfn.XLOOKUP(D11,Data!A:A,Data!AU:AU),"")</f>
        <v/>
      </c>
      <c r="N11" s="8" t="str">
        <f>IFERROR(_xlfn.XLOOKUP(D11,Data!A:A,Data!BA:BA),"")</f>
        <v/>
      </c>
      <c r="O11" s="8" t="str">
        <f t="shared" si="0"/>
        <v/>
      </c>
      <c r="P11" s="8" t="str">
        <f>IFERROR(_xlfn.XLOOKUP(D11,Data!A:A,Data!AD:AD),"")</f>
        <v/>
      </c>
      <c r="Q11" s="8" t="str">
        <f>IFERROR(_xlfn.XLOOKUP(D11,Data!A:A,Data!AT:AT),"")</f>
        <v/>
      </c>
      <c r="R11" s="8" t="str">
        <f>IFERROR(_xlfn.XLOOKUP(D11,Data!A:A,Data!AQ:AQ),"")</f>
        <v/>
      </c>
      <c r="S11" s="8" t="str">
        <f>IFERROR(_xlfn.XLOOKUP(D11,Data!A:A,Data!AW:AW),"")</f>
        <v/>
      </c>
      <c r="T11" s="8" t="str">
        <f>IFERROR(_xlfn.XLOOKUP(D11,Data!A:A,Data!AG:AG),"")</f>
        <v/>
      </c>
      <c r="U11" s="8" t="str">
        <f>IFERROR(_xlfn.XLOOKUP(D11,Data!A:A,Data!AI:AI),"")</f>
        <v/>
      </c>
      <c r="V11" s="8" t="str">
        <f>IFERROR(_xlfn.XLOOKUP(D11,Data!A:A,Data!AE:AE),"")</f>
        <v/>
      </c>
      <c r="W11" s="8" t="str">
        <f>IFERROR(_xlfn.XLOOKUP(D11,Data!A:A,Data!AF:AF),"")</f>
        <v/>
      </c>
      <c r="X11" s="8" t="str">
        <f>IFERROR(_xlfn.XLOOKUP(D11,Data!A:A,Data!AH:AH),"")</f>
        <v/>
      </c>
      <c r="Y11" s="8" t="str">
        <f>IFERROR(_xlfn.XLOOKUP(D11,Data!A:A,Data!AL:AL),"")</f>
        <v/>
      </c>
      <c r="Z11" s="8" t="str">
        <f>IFERROR(_xlfn.XLOOKUP(D11,Data!A:A,Data!AY:AY),"")</f>
        <v/>
      </c>
      <c r="AA11" s="8" t="str">
        <f>IFERROR(_xlfn.XLOOKUP(D11,Data!A:A,Data!AJ:AJ),"")</f>
        <v/>
      </c>
      <c r="AB11" s="8" t="str">
        <f>IFERROR(_xlfn.XLOOKUP(D11,Data!A:A,Data!AN:AN),"")</f>
        <v/>
      </c>
      <c r="AC11" s="8" t="str">
        <f>IFERROR(_xlfn.XLOOKUP(D11,Data!A:A,Data!AZ:AZ),"")</f>
        <v/>
      </c>
      <c r="AD11" s="8" t="str">
        <f>IFERROR(_xlfn.XLOOKUP(D11,Data!A:A,Data!AO:AO),"")</f>
        <v/>
      </c>
      <c r="AE11" s="8" t="str">
        <f>IFERROR(_xlfn.XLOOKUP(D11,Data!A:A,Data!AS:AS),"")</f>
        <v/>
      </c>
      <c r="AF11" s="10" t="str">
        <f>IFERROR(_xlfn.XLOOKUP(D11,Data!A:A,Data!AP:AP),"")</f>
        <v/>
      </c>
      <c r="AG11" s="35"/>
    </row>
    <row r="12" spans="1:33" x14ac:dyDescent="0.3">
      <c r="A12" s="41"/>
      <c r="B12" s="41">
        <v>7</v>
      </c>
      <c r="C12" s="41" t="e">
        <f>C5&amp;C10-2</f>
        <v>#N/A</v>
      </c>
      <c r="D12" s="28" t="str">
        <f>IFERROR(_xlfn.XLOOKUP(C12,Rankings!F:F,Rankings!G:G),"")</f>
        <v/>
      </c>
      <c r="E12" s="29" t="str">
        <f>_xlfn.XLOOKUP(D12,Rankings!K:K,Rankings!P:P,"")</f>
        <v/>
      </c>
      <c r="F12" s="7" t="str">
        <f>_xlfn.XLOOKUP(D12,Rankings!K:K,Rankings!L:L,"")</f>
        <v/>
      </c>
      <c r="G12" s="41"/>
      <c r="H12" s="74" t="str">
        <f>IFERROR(_xlfn.XLOOKUP(D12,Data!A:A,Data!AX:AX),"")</f>
        <v/>
      </c>
      <c r="I12" s="8" t="str">
        <f>IFERROR(_xlfn.XLOOKUP(D12,Data!A:A,Data!AV:AV),"")</f>
        <v/>
      </c>
      <c r="J12" s="8" t="str">
        <f>IFERROR(_xlfn.XLOOKUP(D12,Data!A:A,Data!AK:AK),"")</f>
        <v/>
      </c>
      <c r="K12" s="8" t="str">
        <f>IFERROR(_xlfn.XLOOKUP(D12,Data!A:A,Data!AM:AM),"")</f>
        <v/>
      </c>
      <c r="L12" s="8" t="str">
        <f>IFERROR(_xlfn.XLOOKUP(D12,Data!A:A,Data!AR:AR),"")</f>
        <v/>
      </c>
      <c r="M12" s="8" t="str">
        <f>IFERROR(_xlfn.XLOOKUP(D12,Data!A:A,Data!AU:AU),"")</f>
        <v/>
      </c>
      <c r="N12" s="8" t="str">
        <f>IFERROR(_xlfn.XLOOKUP(D12,Data!A:A,Data!BA:BA),"")</f>
        <v/>
      </c>
      <c r="O12" s="8" t="str">
        <f t="shared" si="0"/>
        <v/>
      </c>
      <c r="P12" s="8" t="str">
        <f>IFERROR(_xlfn.XLOOKUP(D12,Data!A:A,Data!AD:AD),"")</f>
        <v/>
      </c>
      <c r="Q12" s="8" t="str">
        <f>IFERROR(_xlfn.XLOOKUP(D12,Data!A:A,Data!AT:AT),"")</f>
        <v/>
      </c>
      <c r="R12" s="8" t="str">
        <f>IFERROR(_xlfn.XLOOKUP(D12,Data!A:A,Data!AQ:AQ),"")</f>
        <v/>
      </c>
      <c r="S12" s="8" t="str">
        <f>IFERROR(_xlfn.XLOOKUP(D12,Data!A:A,Data!AW:AW),"")</f>
        <v/>
      </c>
      <c r="T12" s="8" t="str">
        <f>IFERROR(_xlfn.XLOOKUP(D12,Data!A:A,Data!AG:AG),"")</f>
        <v/>
      </c>
      <c r="U12" s="8" t="str">
        <f>IFERROR(_xlfn.XLOOKUP(D12,Data!A:A,Data!AI:AI),"")</f>
        <v/>
      </c>
      <c r="V12" s="8" t="str">
        <f>IFERROR(_xlfn.XLOOKUP(D12,Data!A:A,Data!AE:AE),"")</f>
        <v/>
      </c>
      <c r="W12" s="8" t="str">
        <f>IFERROR(_xlfn.XLOOKUP(D12,Data!A:A,Data!AF:AF),"")</f>
        <v/>
      </c>
      <c r="X12" s="8" t="str">
        <f>IFERROR(_xlfn.XLOOKUP(D12,Data!A:A,Data!AH:AH),"")</f>
        <v/>
      </c>
      <c r="Y12" s="8" t="str">
        <f>IFERROR(_xlfn.XLOOKUP(D12,Data!A:A,Data!AL:AL),"")</f>
        <v/>
      </c>
      <c r="Z12" s="8" t="str">
        <f>IFERROR(_xlfn.XLOOKUP(D12,Data!A:A,Data!AY:AY),"")</f>
        <v/>
      </c>
      <c r="AA12" s="8" t="str">
        <f>IFERROR(_xlfn.XLOOKUP(D12,Data!A:A,Data!AJ:AJ),"")</f>
        <v/>
      </c>
      <c r="AB12" s="8" t="str">
        <f>IFERROR(_xlfn.XLOOKUP(D12,Data!A:A,Data!AN:AN),"")</f>
        <v/>
      </c>
      <c r="AC12" s="8" t="str">
        <f>IFERROR(_xlfn.XLOOKUP(D12,Data!A:A,Data!AZ:AZ),"")</f>
        <v/>
      </c>
      <c r="AD12" s="8" t="str">
        <f>IFERROR(_xlfn.XLOOKUP(D12,Data!A:A,Data!AO:AO),"")</f>
        <v/>
      </c>
      <c r="AE12" s="8" t="str">
        <f>IFERROR(_xlfn.XLOOKUP(D12,Data!A:A,Data!AS:AS),"")</f>
        <v/>
      </c>
      <c r="AF12" s="10" t="str">
        <f>IFERROR(_xlfn.XLOOKUP(D12,Data!A:A,Data!AP:AP),"")</f>
        <v/>
      </c>
      <c r="AG12" s="35"/>
    </row>
    <row r="13" spans="1:33" x14ac:dyDescent="0.3">
      <c r="A13" s="41"/>
      <c r="B13" s="41">
        <v>8</v>
      </c>
      <c r="C13" s="41" t="e">
        <f>C5&amp;C10-3</f>
        <v>#N/A</v>
      </c>
      <c r="D13" s="28" t="str">
        <f>IFERROR(_xlfn.XLOOKUP(C13,Rankings!F:F,Rankings!G:G),"")</f>
        <v/>
      </c>
      <c r="E13" s="29" t="str">
        <f>_xlfn.XLOOKUP(D13,Rankings!K:K,Rankings!P:P,"")</f>
        <v/>
      </c>
      <c r="F13" s="7" t="str">
        <f>_xlfn.XLOOKUP(D13,Rankings!K:K,Rankings!L:L,"")</f>
        <v/>
      </c>
      <c r="G13" s="41"/>
      <c r="H13" s="74" t="str">
        <f>IFERROR(_xlfn.XLOOKUP(D13,Data!A:A,Data!AX:AX),"")</f>
        <v/>
      </c>
      <c r="I13" s="8" t="str">
        <f>IFERROR(_xlfn.XLOOKUP(D13,Data!A:A,Data!AV:AV),"")</f>
        <v/>
      </c>
      <c r="J13" s="8" t="str">
        <f>IFERROR(_xlfn.XLOOKUP(D13,Data!A:A,Data!AK:AK),"")</f>
        <v/>
      </c>
      <c r="K13" s="8" t="str">
        <f>IFERROR(_xlfn.XLOOKUP(D13,Data!A:A,Data!AM:AM),"")</f>
        <v/>
      </c>
      <c r="L13" s="8" t="str">
        <f>IFERROR(_xlfn.XLOOKUP(D13,Data!A:A,Data!AR:AR),"")</f>
        <v/>
      </c>
      <c r="M13" s="8" t="str">
        <f>IFERROR(_xlfn.XLOOKUP(D13,Data!A:A,Data!AU:AU),"")</f>
        <v/>
      </c>
      <c r="N13" s="8" t="str">
        <f>IFERROR(_xlfn.XLOOKUP(D13,Data!A:A,Data!BA:BA),"")</f>
        <v/>
      </c>
      <c r="O13" s="8" t="str">
        <f t="shared" si="0"/>
        <v/>
      </c>
      <c r="P13" s="8" t="str">
        <f>IFERROR(_xlfn.XLOOKUP(D13,Data!A:A,Data!AD:AD),"")</f>
        <v/>
      </c>
      <c r="Q13" s="8" t="str">
        <f>IFERROR(_xlfn.XLOOKUP(D13,Data!A:A,Data!AT:AT),"")</f>
        <v/>
      </c>
      <c r="R13" s="8" t="str">
        <f>IFERROR(_xlfn.XLOOKUP(D13,Data!A:A,Data!AQ:AQ),"")</f>
        <v/>
      </c>
      <c r="S13" s="8" t="str">
        <f>IFERROR(_xlfn.XLOOKUP(D13,Data!A:A,Data!AW:AW),"")</f>
        <v/>
      </c>
      <c r="T13" s="8" t="str">
        <f>IFERROR(_xlfn.XLOOKUP(D13,Data!A:A,Data!AG:AG),"")</f>
        <v/>
      </c>
      <c r="U13" s="8" t="str">
        <f>IFERROR(_xlfn.XLOOKUP(D13,Data!A:A,Data!AI:AI),"")</f>
        <v/>
      </c>
      <c r="V13" s="8" t="str">
        <f>IFERROR(_xlfn.XLOOKUP(D13,Data!A:A,Data!AE:AE),"")</f>
        <v/>
      </c>
      <c r="W13" s="8" t="str">
        <f>IFERROR(_xlfn.XLOOKUP(D13,Data!A:A,Data!AF:AF),"")</f>
        <v/>
      </c>
      <c r="X13" s="8" t="str">
        <f>IFERROR(_xlfn.XLOOKUP(D13,Data!A:A,Data!AH:AH),"")</f>
        <v/>
      </c>
      <c r="Y13" s="8" t="str">
        <f>IFERROR(_xlfn.XLOOKUP(D13,Data!A:A,Data!AL:AL),"")</f>
        <v/>
      </c>
      <c r="Z13" s="8" t="str">
        <f>IFERROR(_xlfn.XLOOKUP(D13,Data!A:A,Data!AY:AY),"")</f>
        <v/>
      </c>
      <c r="AA13" s="8" t="str">
        <f>IFERROR(_xlfn.XLOOKUP(D13,Data!A:A,Data!AJ:AJ),"")</f>
        <v/>
      </c>
      <c r="AB13" s="8" t="str">
        <f>IFERROR(_xlfn.XLOOKUP(D13,Data!A:A,Data!AN:AN),"")</f>
        <v/>
      </c>
      <c r="AC13" s="8" t="str">
        <f>IFERROR(_xlfn.XLOOKUP(D13,Data!A:A,Data!AZ:AZ),"")</f>
        <v/>
      </c>
      <c r="AD13" s="8" t="str">
        <f>IFERROR(_xlfn.XLOOKUP(D13,Data!A:A,Data!AO:AO),"")</f>
        <v/>
      </c>
      <c r="AE13" s="8" t="str">
        <f>IFERROR(_xlfn.XLOOKUP(D13,Data!A:A,Data!AS:AS),"")</f>
        <v/>
      </c>
      <c r="AF13" s="10" t="str">
        <f>IFERROR(_xlfn.XLOOKUP(D13,Data!A:A,Data!AP:AP),"")</f>
        <v/>
      </c>
      <c r="AG13" s="35"/>
    </row>
    <row r="14" spans="1:33" x14ac:dyDescent="0.3">
      <c r="A14" s="41"/>
      <c r="B14" s="41">
        <v>9</v>
      </c>
      <c r="C14" s="41" t="e">
        <f>C5&amp;C10-4</f>
        <v>#N/A</v>
      </c>
      <c r="D14" s="28" t="str">
        <f>IFERROR(_xlfn.XLOOKUP(C14,Rankings!F:F,Rankings!G:G),"")</f>
        <v/>
      </c>
      <c r="E14" s="29" t="str">
        <f>_xlfn.XLOOKUP(D14,Rankings!K:K,Rankings!P:P,"")</f>
        <v/>
      </c>
      <c r="F14" s="7" t="str">
        <f>_xlfn.XLOOKUP(D14,Rankings!K:K,Rankings!L:L,"")</f>
        <v/>
      </c>
      <c r="G14" s="41"/>
      <c r="H14" s="74" t="str">
        <f>IFERROR(_xlfn.XLOOKUP(D14,Data!A:A,Data!AX:AX),"")</f>
        <v/>
      </c>
      <c r="I14" s="8" t="str">
        <f>IFERROR(_xlfn.XLOOKUP(D14,Data!A:A,Data!AV:AV),"")</f>
        <v/>
      </c>
      <c r="J14" s="8" t="str">
        <f>IFERROR(_xlfn.XLOOKUP(D14,Data!A:A,Data!AK:AK),"")</f>
        <v/>
      </c>
      <c r="K14" s="8" t="str">
        <f>IFERROR(_xlfn.XLOOKUP(D14,Data!A:A,Data!AM:AM),"")</f>
        <v/>
      </c>
      <c r="L14" s="8" t="str">
        <f>IFERROR(_xlfn.XLOOKUP(D14,Data!A:A,Data!AR:AR),"")</f>
        <v/>
      </c>
      <c r="M14" s="8" t="str">
        <f>IFERROR(_xlfn.XLOOKUP(D14,Data!A:A,Data!AU:AU),"")</f>
        <v/>
      </c>
      <c r="N14" s="8" t="str">
        <f>IFERROR(_xlfn.XLOOKUP(D14,Data!A:A,Data!BA:BA),"")</f>
        <v/>
      </c>
      <c r="O14" s="8" t="str">
        <f t="shared" si="0"/>
        <v/>
      </c>
      <c r="P14" s="8" t="str">
        <f>IFERROR(_xlfn.XLOOKUP(D14,Data!A:A,Data!AD:AD),"")</f>
        <v/>
      </c>
      <c r="Q14" s="8" t="str">
        <f>IFERROR(_xlfn.XLOOKUP(D14,Data!A:A,Data!AT:AT),"")</f>
        <v/>
      </c>
      <c r="R14" s="8" t="str">
        <f>IFERROR(_xlfn.XLOOKUP(D14,Data!A:A,Data!AQ:AQ),"")</f>
        <v/>
      </c>
      <c r="S14" s="8" t="str">
        <f>IFERROR(_xlfn.XLOOKUP(D14,Data!A:A,Data!AW:AW),"")</f>
        <v/>
      </c>
      <c r="T14" s="8" t="str">
        <f>IFERROR(_xlfn.XLOOKUP(D14,Data!A:A,Data!AG:AG),"")</f>
        <v/>
      </c>
      <c r="U14" s="8" t="str">
        <f>IFERROR(_xlfn.XLOOKUP(D14,Data!A:A,Data!AI:AI),"")</f>
        <v/>
      </c>
      <c r="V14" s="8" t="str">
        <f>IFERROR(_xlfn.XLOOKUP(D14,Data!A:A,Data!AE:AE),"")</f>
        <v/>
      </c>
      <c r="W14" s="8" t="str">
        <f>IFERROR(_xlfn.XLOOKUP(D14,Data!A:A,Data!AF:AF),"")</f>
        <v/>
      </c>
      <c r="X14" s="8" t="str">
        <f>IFERROR(_xlfn.XLOOKUP(D14,Data!A:A,Data!AH:AH),"")</f>
        <v/>
      </c>
      <c r="Y14" s="8" t="str">
        <f>IFERROR(_xlfn.XLOOKUP(D14,Data!A:A,Data!AL:AL),"")</f>
        <v/>
      </c>
      <c r="Z14" s="8" t="str">
        <f>IFERROR(_xlfn.XLOOKUP(D14,Data!A:A,Data!AY:AY),"")</f>
        <v/>
      </c>
      <c r="AA14" s="8" t="str">
        <f>IFERROR(_xlfn.XLOOKUP(D14,Data!A:A,Data!AJ:AJ),"")</f>
        <v/>
      </c>
      <c r="AB14" s="8" t="str">
        <f>IFERROR(_xlfn.XLOOKUP(D14,Data!A:A,Data!AN:AN),"")</f>
        <v/>
      </c>
      <c r="AC14" s="8" t="str">
        <f>IFERROR(_xlfn.XLOOKUP(D14,Data!A:A,Data!AZ:AZ),"")</f>
        <v/>
      </c>
      <c r="AD14" s="8" t="str">
        <f>IFERROR(_xlfn.XLOOKUP(D14,Data!A:A,Data!AO:AO),"")</f>
        <v/>
      </c>
      <c r="AE14" s="8" t="str">
        <f>IFERROR(_xlfn.XLOOKUP(D14,Data!A:A,Data!AS:AS),"")</f>
        <v/>
      </c>
      <c r="AF14" s="10" t="str">
        <f>IFERROR(_xlfn.XLOOKUP(D14,Data!A:A,Data!AP:AP),"")</f>
        <v/>
      </c>
      <c r="AG14" s="35"/>
    </row>
    <row r="15" spans="1:33" s="6" customFormat="1" x14ac:dyDescent="0.3">
      <c r="A15" s="41"/>
      <c r="B15" s="44"/>
      <c r="C15" s="44"/>
      <c r="D15" s="16">
        <f>B3</f>
        <v>0</v>
      </c>
      <c r="E15" s="17" t="str">
        <f>"Average for Derbyshire "&amp;B3&amp;" schools"</f>
        <v>Average for Derbyshire 0 schools</v>
      </c>
      <c r="F15" s="14" t="str">
        <f>_xlfn.XLOOKUP(D15,Data!A:A,Data!C:C,"")</f>
        <v/>
      </c>
      <c r="G15" s="41"/>
      <c r="H15" s="75" t="str">
        <f>IFERROR(_xlfn.XLOOKUP(D15,Data!A:A,Data!AX:AX),"")</f>
        <v/>
      </c>
      <c r="I15" s="11" t="str">
        <f>IFERROR(_xlfn.XLOOKUP(D15,Data!A:A,Data!AV:AV),"")</f>
        <v/>
      </c>
      <c r="J15" s="11" t="str">
        <f>IFERROR(_xlfn.XLOOKUP(D15,Data!A:A,Data!AK:AK),"")</f>
        <v/>
      </c>
      <c r="K15" s="11" t="str">
        <f>IFERROR(_xlfn.XLOOKUP(D15,Data!A:A,Data!AM:AM),"")</f>
        <v/>
      </c>
      <c r="L15" s="11" t="str">
        <f>IFERROR(_xlfn.XLOOKUP(D15,Data!A:A,Data!AR:AR),"")</f>
        <v/>
      </c>
      <c r="M15" s="11" t="str">
        <f>IFERROR(_xlfn.XLOOKUP(D15,Data!A:A,Data!AU:AU),"")</f>
        <v/>
      </c>
      <c r="N15" s="11" t="str">
        <f>IFERROR(_xlfn.XLOOKUP(D15,Data!A:A,Data!BA:BA),"")</f>
        <v/>
      </c>
      <c r="O15" s="11" t="str">
        <f t="shared" si="0"/>
        <v/>
      </c>
      <c r="P15" s="11" t="str">
        <f>IFERROR(_xlfn.XLOOKUP(D15,Data!A:A,Data!AD:AD),"")</f>
        <v/>
      </c>
      <c r="Q15" s="11" t="str">
        <f>IFERROR(_xlfn.XLOOKUP(D15,Data!A:A,Data!AT:AT),"")</f>
        <v/>
      </c>
      <c r="R15" s="11" t="str">
        <f>IFERROR(_xlfn.XLOOKUP(D15,Data!A:A,Data!AQ:AQ),"")</f>
        <v/>
      </c>
      <c r="S15" s="11" t="str">
        <f>IFERROR(_xlfn.XLOOKUP(D15,Data!A:A,Data!AW:AW),"")</f>
        <v/>
      </c>
      <c r="T15" s="11" t="str">
        <f>IFERROR(_xlfn.XLOOKUP(D15,Data!A:A,Data!AG:AG),"")</f>
        <v/>
      </c>
      <c r="U15" s="11" t="str">
        <f>IFERROR(_xlfn.XLOOKUP(D15,Data!A:A,Data!AI:AI),"")</f>
        <v/>
      </c>
      <c r="V15" s="11" t="str">
        <f>IFERROR(_xlfn.XLOOKUP(D15,Data!A:A,Data!AE:AE),"")</f>
        <v/>
      </c>
      <c r="W15" s="11" t="str">
        <f>IFERROR(_xlfn.XLOOKUP(D15,Data!A:A,Data!AF:AF),"")</f>
        <v/>
      </c>
      <c r="X15" s="11" t="str">
        <f>IFERROR(_xlfn.XLOOKUP(D15,Data!A:A,Data!AH:AH),"")</f>
        <v/>
      </c>
      <c r="Y15" s="11" t="str">
        <f>IFERROR(_xlfn.XLOOKUP(D15,Data!A:A,Data!AL:AL),"")</f>
        <v/>
      </c>
      <c r="Z15" s="11" t="str">
        <f>IFERROR(_xlfn.XLOOKUP(D15,Data!A:A,Data!AY:AY),"")</f>
        <v/>
      </c>
      <c r="AA15" s="11" t="str">
        <f>IFERROR(_xlfn.XLOOKUP(D15,Data!A:A,Data!AJ:AJ),"")</f>
        <v/>
      </c>
      <c r="AB15" s="11" t="str">
        <f>IFERROR(_xlfn.XLOOKUP(D15,Data!A:A,Data!AN:AN),"")</f>
        <v/>
      </c>
      <c r="AC15" s="11" t="str">
        <f>IFERROR(_xlfn.XLOOKUP(D15,Data!A:A,Data!AZ:AZ),"")</f>
        <v/>
      </c>
      <c r="AD15" s="11" t="str">
        <f>IFERROR(_xlfn.XLOOKUP(D15,Data!A:A,Data!AO:AO),"")</f>
        <v/>
      </c>
      <c r="AE15" s="11" t="str">
        <f>IFERROR(_xlfn.XLOOKUP(D15,Data!A:A,Data!AS:AS),"")</f>
        <v/>
      </c>
      <c r="AF15" s="12" t="str">
        <f>IFERROR(_xlfn.XLOOKUP(D15,Data!A:A,Data!AP:AP),"")</f>
        <v/>
      </c>
      <c r="AG15" s="35"/>
    </row>
    <row r="16" spans="1:33" x14ac:dyDescent="0.3">
      <c r="A16" s="41"/>
      <c r="B16" s="41"/>
      <c r="C16" s="41"/>
      <c r="D16" s="42"/>
      <c r="E16" s="42"/>
      <c r="F16" s="47"/>
      <c r="G16" s="41"/>
      <c r="H16" s="52"/>
      <c r="I16" s="52"/>
      <c r="J16" s="52"/>
      <c r="K16" s="52"/>
      <c r="L16" s="52"/>
      <c r="M16" s="52"/>
      <c r="N16" s="52"/>
      <c r="O16" s="52"/>
      <c r="P16" s="52"/>
      <c r="Q16" s="52"/>
      <c r="R16" s="52"/>
      <c r="S16" s="52"/>
      <c r="T16" s="52"/>
      <c r="U16" s="52"/>
      <c r="V16" s="52"/>
      <c r="W16" s="52"/>
      <c r="X16" s="52"/>
      <c r="Y16" s="52"/>
      <c r="Z16" s="52"/>
      <c r="AA16" s="52"/>
      <c r="AB16" s="52"/>
      <c r="AC16" s="52"/>
      <c r="AD16" s="52"/>
      <c r="AE16" s="52"/>
      <c r="AF16" s="35"/>
      <c r="AG16" s="35"/>
    </row>
    <row r="17" spans="1:33" x14ac:dyDescent="0.3">
      <c r="A17" s="35"/>
      <c r="B17" s="35"/>
      <c r="C17" s="35"/>
      <c r="D17" s="35"/>
      <c r="E17" s="35"/>
      <c r="F17" s="38"/>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row>
    <row r="19" spans="1:33" s="6" customFormat="1" x14ac:dyDescent="0.3">
      <c r="A19" s="115"/>
      <c r="F19" s="94"/>
    </row>
    <row r="21" spans="1:33" x14ac:dyDescent="0.3">
      <c r="E21" s="3"/>
      <c r="F21"/>
    </row>
    <row r="22" spans="1:33" x14ac:dyDescent="0.3">
      <c r="E22" s="6"/>
      <c r="F22" s="6"/>
      <c r="J22" s="6"/>
    </row>
    <row r="23" spans="1:33" x14ac:dyDescent="0.3">
      <c r="E23" s="6"/>
      <c r="F23" s="6"/>
      <c r="J23" s="6"/>
    </row>
    <row r="24" spans="1:33" x14ac:dyDescent="0.3">
      <c r="E24" s="6"/>
      <c r="F24" s="6"/>
      <c r="J24" s="6"/>
    </row>
    <row r="25" spans="1:33" x14ac:dyDescent="0.3">
      <c r="E25" s="6"/>
      <c r="F25" s="6"/>
      <c r="J25" s="6"/>
    </row>
    <row r="26" spans="1:33" x14ac:dyDescent="0.3">
      <c r="E26" s="6"/>
      <c r="F26" s="6"/>
      <c r="J26" s="6"/>
    </row>
    <row r="27" spans="1:33" x14ac:dyDescent="0.3">
      <c r="E27" s="6"/>
      <c r="F27" s="6"/>
      <c r="J27" s="6"/>
    </row>
    <row r="28" spans="1:33" x14ac:dyDescent="0.3">
      <c r="E28" s="6"/>
      <c r="F28" s="6"/>
      <c r="J28" s="6"/>
    </row>
    <row r="29" spans="1:33" x14ac:dyDescent="0.3">
      <c r="E29" s="6"/>
      <c r="F29" s="6"/>
      <c r="J29" s="6"/>
    </row>
    <row r="30" spans="1:33" x14ac:dyDescent="0.3">
      <c r="E30" s="6"/>
      <c r="F30" s="6"/>
      <c r="J30" s="6"/>
    </row>
    <row r="31" spans="1:33" x14ac:dyDescent="0.3">
      <c r="E31" s="6"/>
      <c r="F31" s="6"/>
      <c r="J31" s="6"/>
    </row>
    <row r="32" spans="1:33" x14ac:dyDescent="0.3">
      <c r="E32" s="6"/>
      <c r="F32" s="6"/>
      <c r="J32" s="6"/>
    </row>
    <row r="33" spans="5:10" x14ac:dyDescent="0.3">
      <c r="E33" s="6"/>
      <c r="F33" s="6"/>
      <c r="J33" s="6"/>
    </row>
    <row r="34" spans="5:10" x14ac:dyDescent="0.3">
      <c r="E34" s="6"/>
      <c r="F34" s="6"/>
      <c r="J34" s="6"/>
    </row>
    <row r="35" spans="5:10" x14ac:dyDescent="0.3">
      <c r="E35" s="6"/>
      <c r="F35" s="6"/>
      <c r="J35" s="6"/>
    </row>
    <row r="36" spans="5:10" x14ac:dyDescent="0.3">
      <c r="E36" s="6"/>
      <c r="F36" s="6"/>
      <c r="J36" s="6"/>
    </row>
    <row r="37" spans="5:10" x14ac:dyDescent="0.3">
      <c r="E37" s="6"/>
      <c r="F37" s="6"/>
      <c r="J37" s="6"/>
    </row>
    <row r="38" spans="5:10" x14ac:dyDescent="0.3">
      <c r="E38" s="6"/>
      <c r="F38" s="6"/>
      <c r="J38" s="6"/>
    </row>
    <row r="39" spans="5:10" x14ac:dyDescent="0.3">
      <c r="E39" s="6"/>
      <c r="F39" s="6"/>
      <c r="J39" s="6"/>
    </row>
    <row r="40" spans="5:10" x14ac:dyDescent="0.3">
      <c r="E40" s="6"/>
      <c r="F40" s="6"/>
      <c r="J40" s="6"/>
    </row>
    <row r="41" spans="5:10" x14ac:dyDescent="0.3">
      <c r="E41" s="6"/>
      <c r="F41" s="6"/>
      <c r="J41" s="6"/>
    </row>
    <row r="42" spans="5:10" x14ac:dyDescent="0.3">
      <c r="E42" s="6"/>
      <c r="F42" s="6"/>
      <c r="J42" s="6"/>
    </row>
    <row r="43" spans="5:10" x14ac:dyDescent="0.3">
      <c r="E43" s="6"/>
      <c r="F43" s="6"/>
      <c r="J43" s="6"/>
    </row>
    <row r="44" spans="5:10" x14ac:dyDescent="0.3">
      <c r="E44" s="6"/>
      <c r="F44" s="6"/>
      <c r="J44" s="6"/>
    </row>
    <row r="45" spans="5:10" x14ac:dyDescent="0.3">
      <c r="E45" s="6"/>
      <c r="F45" s="6"/>
      <c r="J45" s="6"/>
    </row>
    <row r="46" spans="5:10" x14ac:dyDescent="0.3">
      <c r="H46" s="6"/>
      <c r="I46" s="6"/>
      <c r="J46" s="6"/>
    </row>
  </sheetData>
  <sheetProtection selectLockedCells="1"/>
  <mergeCells count="1">
    <mergeCell ref="H4:U4"/>
  </mergeCells>
  <pageMargins left="0.17" right="0.17" top="0.74803149606299213" bottom="0.74803149606299213" header="0.31496062992125984" footer="0.31496062992125984"/>
  <pageSetup paperSize="9" scale="42" orientation="landscape" r:id="rId1"/>
  <headerFooter>
    <oddFooter>&amp;C_x000D_&amp;1#&amp;"Calibri"&amp;10&amp;K000000 CONTROLLED</oddFooter>
  </headerFooter>
  <ignoredErrors>
    <ignoredError sqref="D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38"/>
  <sheetViews>
    <sheetView showGridLines="0" zoomScaleNormal="100" workbookViewId="0">
      <selection activeCell="H5" sqref="H5"/>
    </sheetView>
  </sheetViews>
  <sheetFormatPr defaultColWidth="9.109375" defaultRowHeight="14.4" x14ac:dyDescent="0.3"/>
  <cols>
    <col min="1" max="1" width="9.109375" style="4"/>
    <col min="2" max="2" width="16.6640625" style="4" customWidth="1"/>
    <col min="3" max="3" width="6.33203125" style="4" customWidth="1"/>
    <col min="4" max="4" width="18.5546875" style="4" hidden="1" customWidth="1"/>
    <col min="5" max="5" width="11.44140625" style="4" customWidth="1"/>
    <col min="6" max="6" width="39.88671875" style="4" customWidth="1"/>
    <col min="7" max="7" width="15.6640625" style="4" customWidth="1"/>
    <col min="8" max="8" width="24.44140625" style="4" customWidth="1"/>
    <col min="9" max="9" width="9.33203125" style="4" customWidth="1"/>
    <col min="10" max="10" width="5.5546875" style="4" customWidth="1"/>
    <col min="11" max="11" width="9.33203125" style="222" customWidth="1"/>
    <col min="12" max="12" width="8.109375" style="110" hidden="1" customWidth="1"/>
    <col min="13" max="13" width="29.109375" style="4" customWidth="1"/>
    <col min="14" max="14" width="16.109375" style="4" customWidth="1"/>
    <col min="15" max="16384" width="9.109375" style="4"/>
  </cols>
  <sheetData>
    <row r="1" spans="1:14" ht="18" x14ac:dyDescent="0.35">
      <c r="A1" s="212" t="str">
        <f>'Information Page'!B1</f>
        <v>Schools Benchmarking 2024-25</v>
      </c>
      <c r="B1" s="212"/>
      <c r="C1" s="212"/>
      <c r="D1" s="212"/>
      <c r="E1" s="212"/>
      <c r="F1" s="212"/>
      <c r="G1" s="212"/>
      <c r="H1" s="212"/>
      <c r="I1" s="212"/>
      <c r="J1" s="212"/>
      <c r="K1" s="212"/>
      <c r="L1" s="213"/>
      <c r="M1" s="214" t="s">
        <v>1221</v>
      </c>
      <c r="N1" s="215"/>
    </row>
    <row r="2" spans="1:14" ht="9" customHeight="1" x14ac:dyDescent="0.3">
      <c r="A2" s="41"/>
      <c r="B2" s="216"/>
      <c r="C2" s="216"/>
      <c r="D2" s="216"/>
      <c r="E2" s="216"/>
      <c r="F2" s="216"/>
      <c r="G2" s="216"/>
      <c r="H2" s="216"/>
      <c r="I2" s="216"/>
      <c r="J2" s="216"/>
      <c r="K2" s="216"/>
      <c r="L2" s="217"/>
      <c r="M2" s="218"/>
      <c r="N2" s="218"/>
    </row>
    <row r="3" spans="1:14" ht="14.25" customHeight="1" x14ac:dyDescent="0.3">
      <c r="A3" s="41"/>
      <c r="B3" s="41"/>
      <c r="C3" s="41"/>
      <c r="D3" s="219" t="str">
        <f>IF('Information Page'!D3&lt;&gt;0,'Information Page'!D3,"")</f>
        <v/>
      </c>
      <c r="E3" s="41"/>
      <c r="F3" s="220" t="str">
        <f>B50</f>
        <v/>
      </c>
      <c r="G3" s="41"/>
      <c r="H3" s="41"/>
      <c r="I3" s="41"/>
      <c r="J3" s="41"/>
      <c r="K3" s="43"/>
      <c r="M3" s="4" t="str">
        <f>H5</f>
        <v>Admin</v>
      </c>
    </row>
    <row r="4" spans="1:14" ht="10.5" customHeight="1" x14ac:dyDescent="0.3">
      <c r="A4" s="41"/>
      <c r="B4" s="41"/>
      <c r="C4" s="41"/>
      <c r="D4" s="41"/>
      <c r="E4" s="41"/>
      <c r="F4" s="41"/>
      <c r="G4" s="41"/>
      <c r="H4" s="41"/>
      <c r="I4" s="41"/>
      <c r="J4" s="41"/>
      <c r="K4" s="43"/>
    </row>
    <row r="5" spans="1:14" x14ac:dyDescent="0.3">
      <c r="A5" s="41"/>
      <c r="B5" s="41"/>
      <c r="C5" s="41"/>
      <c r="D5" s="41"/>
      <c r="E5" s="41"/>
      <c r="F5" s="41"/>
      <c r="G5" s="44" t="s">
        <v>1552</v>
      </c>
      <c r="H5" s="27" t="s">
        <v>2</v>
      </c>
      <c r="I5" s="41"/>
      <c r="J5" s="41"/>
      <c r="K5" s="43"/>
      <c r="L5" s="110" t="str">
        <f>M3</f>
        <v>Admin</v>
      </c>
      <c r="M5" s="4" t="str">
        <f>_xlfn.XLOOKUP(L5,'Cost Elements Lookup'!A:A,'Cost Elements Lookup'!B:B,"")</f>
        <v xml:space="preserve">   110900  General Basic Pay</v>
      </c>
    </row>
    <row r="6" spans="1:14" x14ac:dyDescent="0.3">
      <c r="A6" s="41"/>
      <c r="B6" s="41"/>
      <c r="C6" s="41"/>
      <c r="D6" s="41"/>
      <c r="E6" s="41"/>
      <c r="F6" s="44"/>
      <c r="G6" s="42"/>
      <c r="H6" s="41"/>
      <c r="I6" s="41"/>
      <c r="J6" s="41"/>
      <c r="K6" s="43"/>
      <c r="L6" s="110" t="str">
        <f>L5&amp;"1"</f>
        <v>Admin1</v>
      </c>
      <c r="M6" s="4" t="str">
        <f>_xlfn.XLOOKUP(L6,'Cost Elements Lookup'!A:A,'Cost Elements Lookup'!B:B,"")</f>
        <v xml:space="preserve">   110901  General Nat Ins</v>
      </c>
    </row>
    <row r="7" spans="1:14" x14ac:dyDescent="0.3">
      <c r="A7" s="41"/>
      <c r="B7" s="41"/>
      <c r="C7" s="41"/>
      <c r="D7" s="41"/>
      <c r="E7" s="41"/>
      <c r="F7" s="41"/>
      <c r="G7" s="44" t="s">
        <v>1553</v>
      </c>
      <c r="H7" s="27" t="s">
        <v>794</v>
      </c>
      <c r="I7" s="41"/>
      <c r="J7" s="41"/>
      <c r="K7" s="43"/>
      <c r="L7" s="110" t="str">
        <f>L5&amp;"2"</f>
        <v>Admin2</v>
      </c>
      <c r="M7" s="4" t="str">
        <f>_xlfn.XLOOKUP(L7,'Cost Elements Lookup'!A:A,'Cost Elements Lookup'!B:B,"")</f>
        <v xml:space="preserve">   110902  General Pension</v>
      </c>
    </row>
    <row r="8" spans="1:14" x14ac:dyDescent="0.3">
      <c r="A8" s="41"/>
      <c r="B8" s="41"/>
      <c r="C8" s="41"/>
      <c r="D8" s="41"/>
      <c r="E8" s="41"/>
      <c r="F8" s="41"/>
      <c r="G8" s="41"/>
      <c r="H8" s="41"/>
      <c r="I8" s="41"/>
      <c r="J8" s="41"/>
      <c r="K8" s="43"/>
      <c r="L8" s="110" t="str">
        <f>L5&amp;"3"</f>
        <v>Admin3</v>
      </c>
      <c r="M8" s="4" t="str">
        <f>_xlfn.XLOOKUP(L8,'Cost Elements Lookup'!A:A,'Cost Elements Lookup'!B:B,"")</f>
        <v xml:space="preserve">   110905  General Overtime</v>
      </c>
    </row>
    <row r="9" spans="1:14" x14ac:dyDescent="0.3">
      <c r="A9" s="41"/>
      <c r="B9" s="237" t="str">
        <f>H5&amp;" Cost "&amp;D68</f>
        <v>Admin Cost per pupil (£)</v>
      </c>
      <c r="C9" s="237"/>
      <c r="D9" s="237"/>
      <c r="E9" s="237"/>
      <c r="F9" s="237"/>
      <c r="G9" s="237"/>
      <c r="H9" s="237"/>
      <c r="I9" s="237"/>
      <c r="J9" s="237"/>
      <c r="K9" s="43"/>
      <c r="L9" s="110" t="str">
        <f>L5&amp;"4"</f>
        <v>Admin4</v>
      </c>
      <c r="M9" s="4" t="str">
        <f>_xlfn.XLOOKUP(L9,'Cost Elements Lookup'!A:A,'Cost Elements Lookup'!B:B,"")</f>
        <v xml:space="preserve">   110910  General Sick</v>
      </c>
    </row>
    <row r="10" spans="1:14" x14ac:dyDescent="0.3">
      <c r="A10" s="41"/>
      <c r="B10" s="41"/>
      <c r="C10" s="41"/>
      <c r="D10" s="41"/>
      <c r="E10" s="41"/>
      <c r="F10" s="41"/>
      <c r="G10" s="41"/>
      <c r="H10" s="41"/>
      <c r="I10" s="41"/>
      <c r="J10" s="41"/>
      <c r="K10" s="43"/>
      <c r="L10" s="110" t="str">
        <f>L5&amp;"5"</f>
        <v>Admin5</v>
      </c>
      <c r="M10" s="4" t="str">
        <f>_xlfn.XLOOKUP(L10,'Cost Elements Lookup'!A:A,'Cost Elements Lookup'!B:B,"")</f>
        <v xml:space="preserve">   110915  General Allowances</v>
      </c>
    </row>
    <row r="11" spans="1:14" x14ac:dyDescent="0.3">
      <c r="A11" s="41"/>
      <c r="B11" s="41"/>
      <c r="C11" s="41"/>
      <c r="D11" s="41"/>
      <c r="E11" s="41"/>
      <c r="F11" s="41"/>
      <c r="G11" s="41"/>
      <c r="H11" s="41"/>
      <c r="I11" s="41"/>
      <c r="J11" s="41"/>
      <c r="K11" s="43"/>
      <c r="L11" s="110" t="str">
        <f>L5&amp;"6"</f>
        <v>Admin6</v>
      </c>
      <c r="M11" s="4" t="str">
        <f>_xlfn.XLOOKUP(L11,'Cost Elements Lookup'!A:A,'Cost Elements Lookup'!B:B,"")</f>
        <v xml:space="preserve">   112500  Gen - Non SS BP</v>
      </c>
    </row>
    <row r="12" spans="1:14" x14ac:dyDescent="0.3">
      <c r="A12" s="41"/>
      <c r="B12" s="41"/>
      <c r="C12" s="41"/>
      <c r="D12" s="41"/>
      <c r="E12" s="41"/>
      <c r="F12" s="41"/>
      <c r="G12" s="41"/>
      <c r="H12" s="41"/>
      <c r="I12" s="41"/>
      <c r="J12" s="41"/>
      <c r="K12" s="43"/>
      <c r="L12" s="110" t="str">
        <f>L5&amp;"7"</f>
        <v>Admin7</v>
      </c>
      <c r="M12" s="4" t="str">
        <f>_xlfn.XLOOKUP(L12,'Cost Elements Lookup'!A:A,'Cost Elements Lookup'!B:B,"")</f>
        <v xml:space="preserve">   112501  Gen - Non SS NI</v>
      </c>
    </row>
    <row r="13" spans="1:14" x14ac:dyDescent="0.3">
      <c r="A13" s="41"/>
      <c r="B13" s="41"/>
      <c r="C13" s="41"/>
      <c r="D13" s="41"/>
      <c r="E13" s="41"/>
      <c r="F13" s="41"/>
      <c r="G13" s="41"/>
      <c r="H13" s="41"/>
      <c r="I13" s="41"/>
      <c r="J13" s="41"/>
      <c r="K13" s="43"/>
      <c r="L13" s="110" t="str">
        <f>L5&amp;"8"</f>
        <v>Admin8</v>
      </c>
      <c r="M13" s="4" t="str">
        <f>_xlfn.XLOOKUP(L13,'Cost Elements Lookup'!A:A,'Cost Elements Lookup'!B:B,"")</f>
        <v xml:space="preserve">   112502  Gen - Non SS Pen</v>
      </c>
    </row>
    <row r="14" spans="1:14" x14ac:dyDescent="0.3">
      <c r="A14" s="41"/>
      <c r="B14" s="41"/>
      <c r="C14" s="41"/>
      <c r="D14" s="41"/>
      <c r="E14" s="41"/>
      <c r="F14" s="41"/>
      <c r="G14" s="41"/>
      <c r="H14" s="41"/>
      <c r="I14" s="41"/>
      <c r="J14" s="41"/>
      <c r="K14" s="43"/>
      <c r="L14" s="110" t="str">
        <f>L5&amp;"9"</f>
        <v>Admin9</v>
      </c>
      <c r="M14" s="4" t="str">
        <f>_xlfn.XLOOKUP(L14,'Cost Elements Lookup'!A:A,'Cost Elements Lookup'!B:B,"")</f>
        <v xml:space="preserve">   112505  Gen - Non SS OT</v>
      </c>
    </row>
    <row r="15" spans="1:14" x14ac:dyDescent="0.3">
      <c r="A15" s="41"/>
      <c r="B15" s="41"/>
      <c r="C15" s="41"/>
      <c r="D15" s="41"/>
      <c r="E15" s="41"/>
      <c r="F15" s="41"/>
      <c r="G15" s="41"/>
      <c r="H15" s="41"/>
      <c r="I15" s="41"/>
      <c r="J15" s="41"/>
      <c r="K15" s="43"/>
      <c r="L15" s="110" t="str">
        <f>L5&amp;"10"</f>
        <v>Admin10</v>
      </c>
      <c r="M15" s="4" t="str">
        <f>_xlfn.XLOOKUP(L15,'Cost Elements Lookup'!A:A,'Cost Elements Lookup'!B:B,"")</f>
        <v xml:space="preserve">   112506  Gen - Non SS Relief</v>
      </c>
    </row>
    <row r="16" spans="1:14" x14ac:dyDescent="0.3">
      <c r="A16" s="41"/>
      <c r="B16" s="41"/>
      <c r="C16" s="41"/>
      <c r="D16" s="41"/>
      <c r="E16" s="41"/>
      <c r="F16" s="41"/>
      <c r="G16" s="41"/>
      <c r="H16" s="41"/>
      <c r="I16" s="41"/>
      <c r="J16" s="41"/>
      <c r="K16" s="43"/>
      <c r="L16" s="110" t="str">
        <f>L5&amp;"11"</f>
        <v>Admin11</v>
      </c>
      <c r="M16" s="4" t="str">
        <f>_xlfn.XLOOKUP(L16,'Cost Elements Lookup'!A:A,'Cost Elements Lookup'!B:B,"")</f>
        <v xml:space="preserve">   112510  Gen - Non SS SP</v>
      </c>
    </row>
    <row r="17" spans="1:13" x14ac:dyDescent="0.3">
      <c r="A17" s="41"/>
      <c r="B17" s="41"/>
      <c r="C17" s="41"/>
      <c r="D17" s="41"/>
      <c r="E17" s="41"/>
      <c r="F17" s="41"/>
      <c r="G17" s="41"/>
      <c r="H17" s="41"/>
      <c r="I17" s="41"/>
      <c r="J17" s="41"/>
      <c r="K17" s="43"/>
      <c r="L17" s="110" t="str">
        <f>L5&amp;"12"</f>
        <v>Admin12</v>
      </c>
      <c r="M17" s="4" t="str">
        <f>_xlfn.XLOOKUP(L17,'Cost Elements Lookup'!A:A,'Cost Elements Lookup'!B:B,"")</f>
        <v xml:space="preserve">   112515  Gen - Non SS Allow</v>
      </c>
    </row>
    <row r="18" spans="1:13" x14ac:dyDescent="0.3">
      <c r="A18" s="41"/>
      <c r="B18" s="41"/>
      <c r="C18" s="41"/>
      <c r="D18" s="41"/>
      <c r="E18" s="41"/>
      <c r="F18" s="41"/>
      <c r="G18" s="41"/>
      <c r="H18" s="41"/>
      <c r="I18" s="41"/>
      <c r="J18" s="41"/>
      <c r="K18" s="43"/>
      <c r="L18" s="110" t="str">
        <f>L5&amp;"13"</f>
        <v>Admin13</v>
      </c>
      <c r="M18" s="4" t="str">
        <f>_xlfn.XLOOKUP(L18,'Cost Elements Lookup'!A:A,'Cost Elements Lookup'!B:B,"")</f>
        <v/>
      </c>
    </row>
    <row r="19" spans="1:13" x14ac:dyDescent="0.3">
      <c r="A19" s="41"/>
      <c r="B19" s="41"/>
      <c r="C19" s="41"/>
      <c r="D19" s="41"/>
      <c r="E19" s="41"/>
      <c r="F19" s="41"/>
      <c r="G19" s="41"/>
      <c r="H19" s="41"/>
      <c r="I19" s="41"/>
      <c r="J19" s="41"/>
      <c r="K19" s="43"/>
      <c r="L19" s="110" t="str">
        <f>L5&amp;"14"</f>
        <v>Admin14</v>
      </c>
      <c r="M19" s="4" t="str">
        <f>_xlfn.XLOOKUP(L19,'Cost Elements Lookup'!A:A,'Cost Elements Lookup'!B:B,"")</f>
        <v/>
      </c>
    </row>
    <row r="20" spans="1:13" x14ac:dyDescent="0.3">
      <c r="A20" s="41"/>
      <c r="B20" s="41"/>
      <c r="C20" s="41"/>
      <c r="D20" s="41"/>
      <c r="E20" s="41"/>
      <c r="F20" s="41"/>
      <c r="G20" s="41"/>
      <c r="H20" s="41"/>
      <c r="I20" s="41"/>
      <c r="J20" s="41"/>
      <c r="K20" s="43"/>
      <c r="L20" s="110" t="str">
        <f>L5&amp;"15"</f>
        <v>Admin15</v>
      </c>
      <c r="M20" s="4" t="str">
        <f>_xlfn.XLOOKUP(L20,'Cost Elements Lookup'!A:A,'Cost Elements Lookup'!B:B,"")</f>
        <v/>
      </c>
    </row>
    <row r="21" spans="1:13" x14ac:dyDescent="0.3">
      <c r="A21" s="41"/>
      <c r="B21" s="41"/>
      <c r="C21" s="41"/>
      <c r="D21" s="41"/>
      <c r="E21" s="41"/>
      <c r="F21" s="41"/>
      <c r="G21" s="41"/>
      <c r="H21" s="41"/>
      <c r="I21" s="41"/>
      <c r="J21" s="41"/>
      <c r="K21" s="43"/>
      <c r="L21" s="110" t="str">
        <f>L5&amp;"16"</f>
        <v>Admin16</v>
      </c>
      <c r="M21" s="4" t="str">
        <f>_xlfn.XLOOKUP(L21,'Cost Elements Lookup'!A:A,'Cost Elements Lookup'!B:B,"")</f>
        <v/>
      </c>
    </row>
    <row r="22" spans="1:13" x14ac:dyDescent="0.3">
      <c r="A22" s="41"/>
      <c r="B22" s="41"/>
      <c r="C22" s="41"/>
      <c r="D22" s="41"/>
      <c r="E22" s="41"/>
      <c r="F22" s="41"/>
      <c r="G22" s="41"/>
      <c r="H22" s="41"/>
      <c r="I22" s="41"/>
      <c r="J22" s="41"/>
      <c r="K22" s="43"/>
      <c r="L22" s="110" t="str">
        <f>L5&amp;"17"</f>
        <v>Admin17</v>
      </c>
      <c r="M22" s="4" t="str">
        <f>_xlfn.XLOOKUP(L22,'Cost Elements Lookup'!A:A,'Cost Elements Lookup'!B:B,"")</f>
        <v/>
      </c>
    </row>
    <row r="23" spans="1:13" x14ac:dyDescent="0.3">
      <c r="A23" s="41"/>
      <c r="B23" s="41"/>
      <c r="C23" s="41"/>
      <c r="D23" s="41"/>
      <c r="E23" s="41"/>
      <c r="F23" s="41"/>
      <c r="G23" s="41"/>
      <c r="H23" s="41"/>
      <c r="I23" s="41"/>
      <c r="J23" s="41"/>
      <c r="K23" s="43"/>
      <c r="L23" s="110" t="str">
        <f>L5&amp;"18"</f>
        <v>Admin18</v>
      </c>
      <c r="M23" s="4" t="str">
        <f>_xlfn.XLOOKUP(L23,'Cost Elements Lookup'!A:A,'Cost Elements Lookup'!B:B,"")</f>
        <v/>
      </c>
    </row>
    <row r="24" spans="1:13" x14ac:dyDescent="0.3">
      <c r="A24" s="41"/>
      <c r="B24" s="41"/>
      <c r="C24" s="41"/>
      <c r="D24" s="41"/>
      <c r="E24" s="41"/>
      <c r="F24" s="41"/>
      <c r="G24" s="41"/>
      <c r="H24" s="41"/>
      <c r="I24" s="41"/>
      <c r="J24" s="41"/>
      <c r="K24" s="43"/>
      <c r="L24" s="110" t="str">
        <f>L5&amp;"19"</f>
        <v>Admin19</v>
      </c>
      <c r="M24" s="4" t="str">
        <f>_xlfn.XLOOKUP(L24,'Cost Elements Lookup'!A:A,'Cost Elements Lookup'!B:B,"")</f>
        <v/>
      </c>
    </row>
    <row r="25" spans="1:13" x14ac:dyDescent="0.3">
      <c r="A25" s="41"/>
      <c r="B25" s="41"/>
      <c r="C25" s="41"/>
      <c r="D25" s="41"/>
      <c r="E25" s="41"/>
      <c r="F25" s="41"/>
      <c r="G25" s="41"/>
      <c r="H25" s="41"/>
      <c r="I25" s="41"/>
      <c r="J25" s="41"/>
      <c r="K25" s="43"/>
    </row>
    <row r="26" spans="1:13" x14ac:dyDescent="0.3">
      <c r="A26" s="41"/>
      <c r="B26" s="41"/>
      <c r="C26" s="41"/>
      <c r="D26" s="41"/>
      <c r="E26" s="41"/>
      <c r="F26" s="41"/>
      <c r="G26" s="41"/>
      <c r="H26" s="41"/>
      <c r="I26" s="41"/>
      <c r="J26" s="41"/>
      <c r="K26" s="43"/>
    </row>
    <row r="27" spans="1:13" x14ac:dyDescent="0.3">
      <c r="A27" s="41"/>
      <c r="B27" s="41"/>
      <c r="C27" s="41"/>
      <c r="D27" s="41"/>
      <c r="E27" s="41"/>
      <c r="F27" s="41"/>
      <c r="G27" s="41"/>
      <c r="H27" s="41"/>
      <c r="I27" s="41"/>
      <c r="J27" s="41"/>
      <c r="K27" s="43"/>
    </row>
    <row r="28" spans="1:13" x14ac:dyDescent="0.3">
      <c r="A28" s="41"/>
      <c r="B28" s="41"/>
      <c r="C28" s="41"/>
      <c r="D28" s="41"/>
      <c r="E28" s="41"/>
      <c r="F28" s="41"/>
      <c r="G28" s="41"/>
      <c r="H28" s="41"/>
      <c r="I28" s="41"/>
      <c r="J28" s="41"/>
      <c r="K28" s="43"/>
    </row>
    <row r="29" spans="1:13" x14ac:dyDescent="0.3">
      <c r="A29" s="41"/>
      <c r="B29" s="41"/>
      <c r="C29" s="41"/>
      <c r="D29" s="41"/>
      <c r="E29" s="41"/>
      <c r="F29" s="41"/>
      <c r="G29" s="41"/>
      <c r="H29" s="41"/>
      <c r="I29" s="41"/>
      <c r="J29" s="41"/>
      <c r="K29" s="43"/>
    </row>
    <row r="30" spans="1:13" x14ac:dyDescent="0.3">
      <c r="A30" s="41"/>
      <c r="B30" s="41"/>
      <c r="C30" s="41"/>
      <c r="D30" s="41"/>
      <c r="E30" s="41"/>
      <c r="F30" s="41"/>
      <c r="G30" s="41"/>
      <c r="H30" s="41"/>
      <c r="I30" s="41"/>
      <c r="J30" s="41"/>
      <c r="K30" s="43"/>
    </row>
    <row r="31" spans="1:13" x14ac:dyDescent="0.3">
      <c r="A31" s="41"/>
      <c r="B31" s="41"/>
      <c r="C31" s="41"/>
      <c r="D31" s="41"/>
      <c r="E31" s="41"/>
      <c r="F31" s="41"/>
      <c r="G31" s="41"/>
      <c r="H31" s="41"/>
      <c r="I31" s="41"/>
      <c r="J31" s="41"/>
      <c r="K31" s="43"/>
    </row>
    <row r="32" spans="1:13" x14ac:dyDescent="0.3">
      <c r="A32" s="41"/>
      <c r="B32" s="41"/>
      <c r="C32" s="41"/>
      <c r="D32" s="41"/>
      <c r="E32" s="41"/>
      <c r="F32" s="41"/>
      <c r="G32" s="41"/>
      <c r="H32" s="41"/>
      <c r="I32" s="41"/>
      <c r="J32" s="41"/>
      <c r="K32" s="43"/>
    </row>
    <row r="33" spans="1:11" x14ac:dyDescent="0.3">
      <c r="A33" s="41"/>
      <c r="B33" s="41"/>
      <c r="C33" s="41"/>
      <c r="D33" s="41"/>
      <c r="E33" s="41"/>
      <c r="F33" s="41"/>
      <c r="G33" s="41"/>
      <c r="H33" s="41"/>
      <c r="I33" s="41"/>
      <c r="J33" s="41"/>
      <c r="K33" s="43"/>
    </row>
    <row r="34" spans="1:11" x14ac:dyDescent="0.3">
      <c r="A34" s="41"/>
      <c r="B34" s="41"/>
      <c r="C34" s="41"/>
      <c r="D34" s="41"/>
      <c r="E34" s="41"/>
      <c r="F34" s="41"/>
      <c r="G34" s="41"/>
      <c r="H34" s="41"/>
      <c r="I34" s="41"/>
      <c r="J34" s="41"/>
      <c r="K34" s="43"/>
    </row>
    <row r="35" spans="1:11" x14ac:dyDescent="0.3">
      <c r="A35" s="41"/>
      <c r="B35" s="41"/>
      <c r="C35" s="41"/>
      <c r="D35" s="41"/>
      <c r="E35" s="41"/>
      <c r="F35" s="41"/>
      <c r="G35" s="41"/>
      <c r="H35" s="41"/>
      <c r="I35" s="41"/>
      <c r="J35" s="41"/>
      <c r="K35" s="43"/>
    </row>
    <row r="36" spans="1:11" x14ac:dyDescent="0.3">
      <c r="A36" s="41"/>
      <c r="B36" s="41"/>
      <c r="C36" s="41"/>
      <c r="D36" s="41"/>
      <c r="E36" s="41"/>
      <c r="F36" s="41"/>
      <c r="G36" s="41"/>
      <c r="H36" s="41"/>
      <c r="I36" s="41"/>
      <c r="J36" s="41"/>
      <c r="K36" s="43"/>
    </row>
    <row r="37" spans="1:11" x14ac:dyDescent="0.3">
      <c r="A37" s="41"/>
      <c r="B37" s="41"/>
      <c r="C37" s="41"/>
      <c r="D37" s="41"/>
      <c r="E37" s="41"/>
      <c r="F37" s="41"/>
      <c r="G37" s="41"/>
      <c r="H37" s="41"/>
      <c r="I37" s="41"/>
      <c r="J37" s="41"/>
      <c r="K37" s="43"/>
    </row>
    <row r="38" spans="1:11" x14ac:dyDescent="0.3">
      <c r="A38" s="41"/>
      <c r="B38" s="41"/>
      <c r="C38" s="41"/>
      <c r="D38" s="41"/>
      <c r="E38" s="41"/>
      <c r="F38" s="41"/>
      <c r="G38" s="41"/>
      <c r="H38" s="41"/>
      <c r="I38" s="41"/>
      <c r="J38" s="41"/>
      <c r="K38" s="43"/>
    </row>
    <row r="39" spans="1:11" x14ac:dyDescent="0.3">
      <c r="A39" s="41"/>
      <c r="B39" s="41"/>
      <c r="C39" s="41"/>
      <c r="D39" s="41"/>
      <c r="E39" s="41"/>
      <c r="F39" s="41"/>
      <c r="G39" s="41"/>
      <c r="H39" s="41"/>
      <c r="I39" s="41"/>
      <c r="J39" s="41"/>
      <c r="K39" s="43"/>
    </row>
    <row r="40" spans="1:11" x14ac:dyDescent="0.3">
      <c r="A40" s="41"/>
      <c r="B40" s="41"/>
      <c r="C40" s="41"/>
      <c r="D40" s="41"/>
      <c r="E40" s="41"/>
      <c r="F40" s="41"/>
      <c r="G40" s="41"/>
      <c r="H40" s="41"/>
      <c r="I40" s="41"/>
      <c r="J40" s="41"/>
      <c r="K40" s="43"/>
    </row>
    <row r="41" spans="1:11" x14ac:dyDescent="0.3">
      <c r="A41" s="41"/>
      <c r="B41" s="41"/>
      <c r="C41" s="41"/>
      <c r="D41" s="41"/>
      <c r="E41" s="41"/>
      <c r="F41" s="41"/>
      <c r="G41" s="41"/>
      <c r="H41" s="41"/>
      <c r="I41" s="41"/>
      <c r="J41" s="41"/>
      <c r="K41" s="43"/>
    </row>
    <row r="42" spans="1:11" x14ac:dyDescent="0.3">
      <c r="A42" s="41"/>
      <c r="B42" s="41"/>
      <c r="C42" s="41"/>
      <c r="D42" s="41"/>
      <c r="E42" s="41"/>
      <c r="F42" s="41"/>
      <c r="G42" s="41"/>
      <c r="H42" s="41"/>
      <c r="I42" s="41"/>
      <c r="J42" s="41"/>
      <c r="K42" s="43"/>
    </row>
    <row r="43" spans="1:11" x14ac:dyDescent="0.3">
      <c r="A43" s="41"/>
      <c r="B43" s="41"/>
      <c r="C43" s="41"/>
      <c r="D43" s="41"/>
      <c r="E43" s="41"/>
      <c r="F43" s="41"/>
      <c r="G43" s="41"/>
      <c r="H43" s="41"/>
      <c r="I43" s="41"/>
      <c r="J43" s="41"/>
      <c r="K43" s="43"/>
    </row>
    <row r="44" spans="1:11" x14ac:dyDescent="0.3">
      <c r="A44" s="41"/>
      <c r="B44" s="41"/>
      <c r="C44" s="41"/>
      <c r="D44" s="41"/>
      <c r="E44" s="41"/>
      <c r="F44" s="41"/>
      <c r="G44" s="41"/>
      <c r="H44" s="41"/>
      <c r="I44" s="41"/>
      <c r="J44" s="41"/>
      <c r="K44" s="43"/>
    </row>
    <row r="45" spans="1:11" x14ac:dyDescent="0.3">
      <c r="A45" s="41"/>
      <c r="B45" s="41"/>
      <c r="C45" s="41"/>
      <c r="D45" s="41"/>
      <c r="E45" s="41"/>
      <c r="F45" s="41"/>
      <c r="G45" s="41"/>
      <c r="H45" s="41"/>
      <c r="I45" s="41"/>
      <c r="J45" s="41"/>
      <c r="K45" s="43"/>
    </row>
    <row r="46" spans="1:11" x14ac:dyDescent="0.3">
      <c r="A46" s="41"/>
      <c r="B46" s="41"/>
      <c r="C46" s="41"/>
      <c r="D46" s="41"/>
      <c r="E46" s="41"/>
      <c r="F46" s="41"/>
      <c r="G46" s="41"/>
      <c r="H46" s="41"/>
      <c r="I46" s="41"/>
      <c r="J46" s="41"/>
      <c r="K46" s="43"/>
    </row>
    <row r="47" spans="1:11" x14ac:dyDescent="0.3">
      <c r="A47" s="41"/>
      <c r="B47" s="41"/>
      <c r="C47" s="41"/>
      <c r="D47" s="41"/>
      <c r="E47" s="41"/>
      <c r="F47" s="41"/>
      <c r="G47" s="41"/>
      <c r="H47" s="41"/>
      <c r="I47" s="41"/>
      <c r="J47" s="41"/>
      <c r="K47" s="43"/>
    </row>
    <row r="48" spans="1:11" x14ac:dyDescent="0.3">
      <c r="A48" s="41"/>
      <c r="B48" s="41"/>
      <c r="C48" s="41"/>
      <c r="D48" s="41"/>
      <c r="E48" s="41"/>
      <c r="F48" s="41"/>
      <c r="G48" s="41"/>
      <c r="H48" s="41"/>
      <c r="I48" s="41"/>
      <c r="J48" s="41"/>
      <c r="K48" s="43"/>
    </row>
    <row r="49" spans="1:13" x14ac:dyDescent="0.3">
      <c r="A49" s="41"/>
      <c r="B49" s="41"/>
      <c r="C49" s="41"/>
      <c r="D49" s="41"/>
      <c r="E49" s="41"/>
      <c r="F49" s="41"/>
      <c r="G49" s="41"/>
      <c r="H49" s="41"/>
      <c r="I49" s="41"/>
      <c r="J49" s="41"/>
      <c r="K49" s="43"/>
    </row>
    <row r="50" spans="1:13" x14ac:dyDescent="0.3">
      <c r="A50" s="41"/>
      <c r="B50" s="40" t="str">
        <f>F58</f>
        <v/>
      </c>
      <c r="C50" s="41"/>
      <c r="D50" s="41"/>
      <c r="E50" s="41"/>
      <c r="F50" s="41"/>
      <c r="G50" s="41"/>
      <c r="H50" s="41"/>
      <c r="I50" s="41"/>
      <c r="J50" s="41"/>
      <c r="K50" s="43"/>
    </row>
    <row r="51" spans="1:13" ht="13.5" customHeight="1" x14ac:dyDescent="0.3">
      <c r="A51" s="41"/>
      <c r="B51" s="177" t="s">
        <v>513</v>
      </c>
      <c r="C51" s="42" t="str">
        <f>IFERROR(_xlfn.XLOOKUP(D3,Rankings!K:K,Rankings!O:O),"")</f>
        <v/>
      </c>
      <c r="D51" s="41"/>
      <c r="E51" s="41"/>
      <c r="F51" s="41"/>
      <c r="G51" s="41"/>
      <c r="H51" s="41"/>
      <c r="I51" s="41"/>
      <c r="J51" s="41"/>
      <c r="K51" s="43"/>
    </row>
    <row r="52" spans="1:13" ht="15" customHeight="1" x14ac:dyDescent="0.3">
      <c r="A52" s="41"/>
      <c r="B52" s="41"/>
      <c r="C52" s="41"/>
      <c r="D52" s="41"/>
      <c r="E52" s="41"/>
      <c r="F52" s="41"/>
      <c r="G52" s="41"/>
      <c r="H52" s="41"/>
      <c r="I52" s="41"/>
      <c r="J52" s="41"/>
      <c r="K52" s="43"/>
    </row>
    <row r="53" spans="1:13" ht="48" customHeight="1" x14ac:dyDescent="0.3">
      <c r="A53" s="41"/>
      <c r="B53" s="44"/>
      <c r="C53" s="41"/>
      <c r="D53" s="41"/>
      <c r="E53" s="48" t="s">
        <v>514</v>
      </c>
      <c r="F53" s="49" t="s">
        <v>515</v>
      </c>
      <c r="G53" s="48" t="str">
        <f>H7</f>
        <v>Pupil number</v>
      </c>
      <c r="H53" s="48" t="str">
        <f>H5&amp;" "&amp;D68</f>
        <v>Admin per pupil (£)</v>
      </c>
      <c r="I53" s="41"/>
      <c r="J53" s="41"/>
      <c r="K53" s="43"/>
    </row>
    <row r="54" spans="1:13" x14ac:dyDescent="0.3">
      <c r="A54" s="41"/>
      <c r="B54" s="177" t="s">
        <v>782</v>
      </c>
      <c r="C54" s="41">
        <v>1</v>
      </c>
      <c r="D54" s="41" t="e">
        <f>H7&amp;D58+4</f>
        <v>#N/A</v>
      </c>
      <c r="E54" s="190" t="str">
        <f>IFERROR(_xlfn.XLOOKUP(D54,Rankings!F:F,Rankings!G:G),"")</f>
        <v/>
      </c>
      <c r="F54" s="29" t="str">
        <f>_xlfn.XLOOKUP(E54,Rankings!K:K,Rankings!P:P,"")</f>
        <v/>
      </c>
      <c r="G54" s="33">
        <f>IF(ISNA(VLOOKUP(E54,Rankings!K:N,$C$68,FALSE)),0,(VLOOKUP(E54,Rankings!K:N,$C$68,FALSE)))</f>
        <v>0</v>
      </c>
      <c r="H54" s="30">
        <f>IF(ISNA(VLOOKUP(E54,Data!A:BZ,$G$66,FALSE)),0,((VLOOKUP(E54,Data!A:BZ,$G$66,FALSE))))</f>
        <v>0</v>
      </c>
      <c r="I54" s="41"/>
      <c r="J54" s="41"/>
      <c r="K54" s="43"/>
    </row>
    <row r="55" spans="1:13" x14ac:dyDescent="0.3">
      <c r="A55" s="41"/>
      <c r="B55" s="44"/>
      <c r="C55" s="41">
        <v>2</v>
      </c>
      <c r="D55" s="41" t="e">
        <f>H7&amp;D58+3</f>
        <v>#N/A</v>
      </c>
      <c r="E55" s="190" t="str">
        <f>IFERROR(_xlfn.XLOOKUP(D55,Rankings!F:F,Rankings!G:G),"")</f>
        <v/>
      </c>
      <c r="F55" s="29" t="str">
        <f>_xlfn.XLOOKUP(E55,Rankings!K:K,Rankings!P:P,"")</f>
        <v/>
      </c>
      <c r="G55" s="33">
        <f>IF(ISNA(VLOOKUP(E55,Rankings!K:N,$C$68,FALSE)),0,(VLOOKUP(E55,Rankings!K:N,$C$68,FALSE)))</f>
        <v>0</v>
      </c>
      <c r="H55" s="30">
        <f>IF(ISNA(VLOOKUP(E55,Data!A:BZ,$G$66,FALSE)),0,((VLOOKUP(E55,Data!A:BZ,$G$66,FALSE))))</f>
        <v>0</v>
      </c>
      <c r="I55" s="41"/>
      <c r="J55" s="41"/>
      <c r="K55" s="43"/>
    </row>
    <row r="56" spans="1:13" x14ac:dyDescent="0.3">
      <c r="A56" s="41"/>
      <c r="B56" s="44"/>
      <c r="C56" s="41">
        <v>3</v>
      </c>
      <c r="D56" s="41" t="e">
        <f>H7&amp;D58+2</f>
        <v>#N/A</v>
      </c>
      <c r="E56" s="190" t="str">
        <f>IFERROR(_xlfn.XLOOKUP(D56,Rankings!F:F,Rankings!G:G),"")</f>
        <v/>
      </c>
      <c r="F56" s="29" t="str">
        <f>_xlfn.XLOOKUP(E56,Rankings!K:K,Rankings!P:P,"")</f>
        <v/>
      </c>
      <c r="G56" s="33">
        <f>IF(ISNA(VLOOKUP(E56,Rankings!K:N,$C$68,FALSE)),0,(VLOOKUP(E56,Rankings!K:N,$C$68,FALSE)))</f>
        <v>0</v>
      </c>
      <c r="H56" s="30">
        <f>IF(ISNA(VLOOKUP(E56,Data!A:BZ,$G$66,FALSE)),0,((VLOOKUP(E56,Data!A:BZ,$G$66,FALSE))))</f>
        <v>0</v>
      </c>
      <c r="I56" s="41"/>
      <c r="J56" s="41"/>
      <c r="K56" s="43"/>
    </row>
    <row r="57" spans="1:13" x14ac:dyDescent="0.3">
      <c r="A57" s="41"/>
      <c r="B57" s="44"/>
      <c r="C57" s="41">
        <v>4</v>
      </c>
      <c r="D57" s="41" t="e">
        <f>H7&amp;D58+1</f>
        <v>#N/A</v>
      </c>
      <c r="E57" s="190" t="str">
        <f>IFERROR(_xlfn.XLOOKUP(D57,Rankings!F:F,Rankings!G:G),"")</f>
        <v/>
      </c>
      <c r="F57" s="29" t="str">
        <f>_xlfn.XLOOKUP(E57,Rankings!K:K,Rankings!P:P,"")</f>
        <v/>
      </c>
      <c r="G57" s="33">
        <f>IF(ISNA(VLOOKUP(E57,Rankings!K:N,$C$68,FALSE)),0,(VLOOKUP(E57,Rankings!K:N,$C$68,FALSE)))</f>
        <v>0</v>
      </c>
      <c r="H57" s="30">
        <f>IF(ISNA(VLOOKUP(E57,Data!A:BZ,$G$66,FALSE)),0,((VLOOKUP(E57,Data!A:BZ,$G$66,FALSE))))</f>
        <v>0</v>
      </c>
      <c r="I57" s="41"/>
      <c r="J57" s="41"/>
      <c r="K57" s="43"/>
    </row>
    <row r="58" spans="1:13" s="221" customFormat="1" x14ac:dyDescent="0.3">
      <c r="A58" s="41"/>
      <c r="B58" s="41"/>
      <c r="C58" s="45" t="s">
        <v>518</v>
      </c>
      <c r="D58" s="44" t="e">
        <f>VLOOKUP(D3,Rankings!B:F,$C$68,FALSE)</f>
        <v>#N/A</v>
      </c>
      <c r="E58" s="191" t="str">
        <f>IF(D3&lt;&gt;0,D3,"")</f>
        <v/>
      </c>
      <c r="F58" s="73" t="str">
        <f>_xlfn.XLOOKUP(E58,Rankings!K:K,Rankings!P:P,"")</f>
        <v/>
      </c>
      <c r="G58" s="34">
        <f>IF(ISNA(VLOOKUP(E58,Rankings!K:N,$C$68,FALSE)),0,(VLOOKUP(E58,Rankings!K:N,$C$68,FALSE)))</f>
        <v>0</v>
      </c>
      <c r="H58" s="31">
        <f>IF(ISNA(VLOOKUP(E58,Data!A:BZ,$G$66,FALSE)),0,((VLOOKUP(E58,Data!A:BZ,$G$66,FALSE))))</f>
        <v>0</v>
      </c>
      <c r="I58" s="41"/>
      <c r="J58" s="41"/>
      <c r="K58" s="41"/>
    </row>
    <row r="59" spans="1:13" x14ac:dyDescent="0.3">
      <c r="A59" s="41"/>
      <c r="B59" s="41"/>
      <c r="C59" s="41">
        <v>6</v>
      </c>
      <c r="D59" s="41" t="e">
        <f>H7&amp;D58-1</f>
        <v>#N/A</v>
      </c>
      <c r="E59" s="190" t="str">
        <f>IFERROR(_xlfn.XLOOKUP(D59,Rankings!F:F,Rankings!G:G),"")</f>
        <v/>
      </c>
      <c r="F59" s="29" t="str">
        <f>_xlfn.XLOOKUP(E59,Rankings!K:K,Rankings!P:P,"")</f>
        <v/>
      </c>
      <c r="G59" s="33">
        <f>IF(ISNA(VLOOKUP(E59,Rankings!K:N,$C$68,FALSE)),0,(VLOOKUP(E59,Rankings!K:N,$C$68,FALSE)))</f>
        <v>0</v>
      </c>
      <c r="H59" s="30">
        <f>IF(ISNA(VLOOKUP(E59,Data!A:BZ,$G$66,FALSE)),0,((VLOOKUP(E59,Data!A:BZ,$G$66,FALSE))))</f>
        <v>0</v>
      </c>
      <c r="I59" s="41"/>
      <c r="J59" s="41"/>
      <c r="K59" s="43"/>
    </row>
    <row r="60" spans="1:13" x14ac:dyDescent="0.3">
      <c r="A60" s="41"/>
      <c r="B60" s="41"/>
      <c r="C60" s="41">
        <v>7</v>
      </c>
      <c r="D60" s="41" t="e">
        <f>H7&amp;D58-2</f>
        <v>#N/A</v>
      </c>
      <c r="E60" s="190" t="str">
        <f>IFERROR(_xlfn.XLOOKUP(D60,Rankings!F:F,Rankings!G:G),"")</f>
        <v/>
      </c>
      <c r="F60" s="29" t="str">
        <f>_xlfn.XLOOKUP(E60,Rankings!K:K,Rankings!P:P,"")</f>
        <v/>
      </c>
      <c r="G60" s="33">
        <f>IF(ISNA(VLOOKUP(E60,Rankings!K:N,$C$68,FALSE)),0,(VLOOKUP(E60,Rankings!K:N,$C$68,FALSE)))</f>
        <v>0</v>
      </c>
      <c r="H60" s="30">
        <f>IF(ISNA(VLOOKUP(E60,Data!A:BZ,$G$66,FALSE)),0,((VLOOKUP(E60,Data!A:BZ,$G$66,FALSE))))</f>
        <v>0</v>
      </c>
      <c r="I60" s="41"/>
      <c r="J60" s="41"/>
      <c r="K60" s="43"/>
    </row>
    <row r="61" spans="1:13" x14ac:dyDescent="0.3">
      <c r="A61" s="41"/>
      <c r="B61" s="41"/>
      <c r="C61" s="41">
        <v>8</v>
      </c>
      <c r="D61" s="41" t="e">
        <f>H7&amp;D58-3</f>
        <v>#N/A</v>
      </c>
      <c r="E61" s="190" t="str">
        <f>IFERROR(_xlfn.XLOOKUP(D61,Rankings!F:F,Rankings!G:G),"")</f>
        <v/>
      </c>
      <c r="F61" s="29" t="str">
        <f>_xlfn.XLOOKUP(E61,Rankings!K:K,Rankings!P:P,"")</f>
        <v/>
      </c>
      <c r="G61" s="33">
        <f>IF(ISNA(VLOOKUP(E61,Rankings!K:N,$C$68,FALSE)),0,(VLOOKUP(E61,Rankings!K:N,$C$68,FALSE)))</f>
        <v>0</v>
      </c>
      <c r="H61" s="30">
        <f>IF(ISNA(VLOOKUP(E61,Data!A:BZ,$G$66,FALSE)),0,((VLOOKUP(E61,Data!A:BZ,$G$66,FALSE))))</f>
        <v>0</v>
      </c>
      <c r="I61" s="41"/>
      <c r="J61" s="41"/>
      <c r="K61" s="43"/>
    </row>
    <row r="62" spans="1:13" x14ac:dyDescent="0.3">
      <c r="A62" s="41"/>
      <c r="B62" s="177" t="s">
        <v>783</v>
      </c>
      <c r="C62" s="41">
        <v>9</v>
      </c>
      <c r="D62" s="41" t="e">
        <f>H7&amp;D58-4</f>
        <v>#N/A</v>
      </c>
      <c r="E62" s="190" t="str">
        <f>IFERROR(_xlfn.XLOOKUP(D62,Rankings!F:F,Rankings!G:G),"")</f>
        <v/>
      </c>
      <c r="F62" s="29" t="str">
        <f>_xlfn.XLOOKUP(E62,Rankings!K:K,Rankings!P:P,"")</f>
        <v/>
      </c>
      <c r="G62" s="33">
        <f>IF(ISNA(VLOOKUP(E62,Rankings!K:N,$C$68,FALSE)),0,(VLOOKUP(E62,Rankings!K:N,$C$68,FALSE)))</f>
        <v>0</v>
      </c>
      <c r="H62" s="30">
        <f>IF(ISNA(VLOOKUP(E62,Data!A:BZ,$G$66,FALSE)),0,((VLOOKUP(E62,Data!A:BZ,$G$66,FALSE))))</f>
        <v>0</v>
      </c>
      <c r="I62" s="41"/>
      <c r="J62" s="41"/>
      <c r="K62" s="43"/>
    </row>
    <row r="63" spans="1:13" s="221" customFormat="1" x14ac:dyDescent="0.3">
      <c r="A63" s="41"/>
      <c r="B63" s="41"/>
      <c r="C63" s="44"/>
      <c r="D63" s="44" t="str">
        <f>H7&amp;C51</f>
        <v>Pupil number</v>
      </c>
      <c r="E63" s="192" t="str">
        <f>C51</f>
        <v/>
      </c>
      <c r="F63" s="17" t="str">
        <f>"Average for Derbyshire "&amp;C51&amp;" schools"</f>
        <v>Average for Derbyshire  schools</v>
      </c>
      <c r="G63" s="63">
        <f>_xlfn.XLOOKUP(D63,Rankings!F:F,Rankings!G:G,"")</f>
        <v>0</v>
      </c>
      <c r="H63" s="51">
        <f>IF(ISNA(VLOOKUP(E63,Data!A:BZ,$G$66,FALSE)),0,((VLOOKUP(E63,Data!A:BZ,$G$66,FALSE))))</f>
        <v>0</v>
      </c>
      <c r="I63" s="41"/>
      <c r="J63" s="41"/>
      <c r="K63" s="41"/>
    </row>
    <row r="64" spans="1:13" x14ac:dyDescent="0.3">
      <c r="A64" s="41"/>
      <c r="B64" s="41"/>
      <c r="C64" s="41"/>
      <c r="D64" s="41"/>
      <c r="E64" s="41"/>
      <c r="F64" s="41"/>
      <c r="G64" s="41"/>
      <c r="H64" s="41"/>
      <c r="I64" s="42"/>
      <c r="J64" s="42"/>
      <c r="K64" s="47"/>
      <c r="L64" s="15"/>
      <c r="M64" s="5"/>
    </row>
    <row r="65" spans="2:12" hidden="1" x14ac:dyDescent="0.3"/>
    <row r="66" spans="2:12" hidden="1" x14ac:dyDescent="0.3">
      <c r="E66" s="223" t="s">
        <v>861</v>
      </c>
      <c r="F66" s="41" t="str">
        <f>H7&amp;H5</f>
        <v>Pupil numberAdmin</v>
      </c>
      <c r="G66" s="43">
        <f>_xlfn.XLOOKUP(F66,F67:F138,G67:G138)</f>
        <v>30</v>
      </c>
    </row>
    <row r="67" spans="2:12" hidden="1" x14ac:dyDescent="0.3">
      <c r="E67" s="4" t="s">
        <v>2</v>
      </c>
      <c r="F67" s="88" t="s">
        <v>869</v>
      </c>
      <c r="G67" s="224">
        <v>30</v>
      </c>
    </row>
    <row r="68" spans="2:12" hidden="1" x14ac:dyDescent="0.3">
      <c r="B68" s="225" t="s">
        <v>861</v>
      </c>
      <c r="C68" s="226">
        <f>_xlfn.XLOOKUP(H7,B69:B71,C69:C71)</f>
        <v>2</v>
      </c>
      <c r="D68" s="41" t="str">
        <f>_xlfn.XLOOKUP(H7,B69:B71,D69:D71)</f>
        <v>per pupil (£)</v>
      </c>
      <c r="E68" s="4" t="s">
        <v>863</v>
      </c>
      <c r="F68" s="89" t="s">
        <v>870</v>
      </c>
      <c r="G68" s="227">
        <v>31</v>
      </c>
    </row>
    <row r="69" spans="2:12" hidden="1" x14ac:dyDescent="0.3">
      <c r="B69" s="228" t="s">
        <v>794</v>
      </c>
      <c r="C69" s="161">
        <v>2</v>
      </c>
      <c r="D69" s="161" t="s">
        <v>813</v>
      </c>
      <c r="E69" s="4" t="s">
        <v>786</v>
      </c>
      <c r="F69" s="90" t="s">
        <v>871</v>
      </c>
      <c r="G69" s="227">
        <v>32</v>
      </c>
      <c r="J69" s="222"/>
      <c r="K69" s="4"/>
      <c r="L69" s="221"/>
    </row>
    <row r="70" spans="2:12" hidden="1" x14ac:dyDescent="0.3">
      <c r="B70" s="28" t="s">
        <v>797</v>
      </c>
      <c r="C70" s="162">
        <v>3</v>
      </c>
      <c r="D70" s="162" t="s">
        <v>814</v>
      </c>
      <c r="E70" s="4" t="s">
        <v>864</v>
      </c>
      <c r="F70" s="90" t="s">
        <v>872</v>
      </c>
      <c r="G70" s="229">
        <v>33</v>
      </c>
      <c r="J70" s="222"/>
      <c r="K70" s="4"/>
      <c r="L70" s="221"/>
    </row>
    <row r="71" spans="2:12" hidden="1" x14ac:dyDescent="0.3">
      <c r="B71" s="16" t="s">
        <v>808</v>
      </c>
      <c r="C71" s="163">
        <v>4</v>
      </c>
      <c r="D71" s="163" t="s">
        <v>813</v>
      </c>
      <c r="E71" s="4" t="s">
        <v>865</v>
      </c>
      <c r="F71" s="90" t="s">
        <v>873</v>
      </c>
      <c r="G71" s="227">
        <v>34</v>
      </c>
      <c r="J71" s="222"/>
      <c r="K71" s="4"/>
      <c r="L71" s="221"/>
    </row>
    <row r="72" spans="2:12" hidden="1" x14ac:dyDescent="0.3">
      <c r="D72" s="221"/>
      <c r="E72" s="4" t="s">
        <v>866</v>
      </c>
      <c r="F72" s="89" t="s">
        <v>874</v>
      </c>
      <c r="G72" s="227">
        <v>35</v>
      </c>
      <c r="J72" s="222"/>
      <c r="K72" s="4"/>
      <c r="L72" s="221"/>
    </row>
    <row r="73" spans="2:12" hidden="1" x14ac:dyDescent="0.3">
      <c r="E73" s="4" t="s">
        <v>867</v>
      </c>
      <c r="F73" s="89" t="s">
        <v>875</v>
      </c>
      <c r="G73" s="227">
        <v>36</v>
      </c>
      <c r="J73" s="222"/>
      <c r="K73" s="4"/>
      <c r="L73" s="221"/>
    </row>
    <row r="74" spans="2:12" hidden="1" x14ac:dyDescent="0.3">
      <c r="E74" s="4" t="s">
        <v>3</v>
      </c>
      <c r="F74" s="89" t="s">
        <v>817</v>
      </c>
      <c r="G74" s="227">
        <v>37</v>
      </c>
    </row>
    <row r="75" spans="2:12" hidden="1" x14ac:dyDescent="0.3">
      <c r="E75" s="4" t="s">
        <v>788</v>
      </c>
      <c r="F75" s="90" t="s">
        <v>876</v>
      </c>
      <c r="G75" s="227">
        <v>38</v>
      </c>
    </row>
    <row r="76" spans="2:12" hidden="1" x14ac:dyDescent="0.3">
      <c r="E76" s="4" t="s">
        <v>4</v>
      </c>
      <c r="F76" s="92" t="s">
        <v>818</v>
      </c>
      <c r="G76" s="227">
        <v>39</v>
      </c>
    </row>
    <row r="77" spans="2:12" hidden="1" x14ac:dyDescent="0.3">
      <c r="E77" s="4" t="s">
        <v>868</v>
      </c>
      <c r="F77" s="92" t="s">
        <v>877</v>
      </c>
      <c r="G77" s="227">
        <v>40</v>
      </c>
    </row>
    <row r="78" spans="2:12" hidden="1" x14ac:dyDescent="0.3">
      <c r="E78" s="4" t="s">
        <v>1529</v>
      </c>
      <c r="F78" s="92" t="s">
        <v>1555</v>
      </c>
      <c r="G78" s="227">
        <v>41</v>
      </c>
    </row>
    <row r="79" spans="2:12" hidden="1" x14ac:dyDescent="0.3">
      <c r="E79" s="4" t="s">
        <v>6</v>
      </c>
      <c r="F79" s="92" t="s">
        <v>878</v>
      </c>
      <c r="G79" s="227">
        <v>42</v>
      </c>
    </row>
    <row r="80" spans="2:12" hidden="1" x14ac:dyDescent="0.3">
      <c r="E80" s="4" t="s">
        <v>770</v>
      </c>
      <c r="F80" s="92" t="s">
        <v>820</v>
      </c>
      <c r="G80" s="227">
        <v>43</v>
      </c>
    </row>
    <row r="81" spans="5:7" hidden="1" x14ac:dyDescent="0.3">
      <c r="E81" s="4" t="s">
        <v>7</v>
      </c>
      <c r="F81" s="92" t="s">
        <v>821</v>
      </c>
      <c r="G81" s="227">
        <v>44</v>
      </c>
    </row>
    <row r="82" spans="5:7" hidden="1" x14ac:dyDescent="0.3">
      <c r="E82" s="4" t="s">
        <v>1145</v>
      </c>
      <c r="F82" s="92" t="s">
        <v>1146</v>
      </c>
      <c r="G82" s="227">
        <v>45</v>
      </c>
    </row>
    <row r="83" spans="5:7" hidden="1" x14ac:dyDescent="0.3">
      <c r="E83" s="4" t="s">
        <v>8</v>
      </c>
      <c r="F83" s="92" t="s">
        <v>822</v>
      </c>
      <c r="G83" s="227">
        <v>46</v>
      </c>
    </row>
    <row r="84" spans="5:7" hidden="1" x14ac:dyDescent="0.3">
      <c r="E84" s="4" t="s">
        <v>9</v>
      </c>
      <c r="F84" s="92" t="s">
        <v>823</v>
      </c>
      <c r="G84" s="227">
        <v>47</v>
      </c>
    </row>
    <row r="85" spans="5:7" hidden="1" x14ac:dyDescent="0.3">
      <c r="E85" s="4" t="s">
        <v>15</v>
      </c>
      <c r="F85" s="92" t="s">
        <v>824</v>
      </c>
      <c r="G85" s="227">
        <v>48</v>
      </c>
    </row>
    <row r="86" spans="5:7" hidden="1" x14ac:dyDescent="0.3">
      <c r="E86" s="4" t="s">
        <v>10</v>
      </c>
      <c r="F86" s="92" t="s">
        <v>825</v>
      </c>
      <c r="G86" s="227">
        <v>49</v>
      </c>
    </row>
    <row r="87" spans="5:7" hidden="1" x14ac:dyDescent="0.3">
      <c r="E87" s="4" t="s">
        <v>11</v>
      </c>
      <c r="F87" s="92" t="s">
        <v>826</v>
      </c>
      <c r="G87" s="227">
        <v>50</v>
      </c>
    </row>
    <row r="88" spans="5:7" hidden="1" x14ac:dyDescent="0.3">
      <c r="E88" s="4" t="s">
        <v>787</v>
      </c>
      <c r="F88" s="92" t="s">
        <v>827</v>
      </c>
      <c r="G88" s="227">
        <v>51</v>
      </c>
    </row>
    <row r="89" spans="5:7" hidden="1" x14ac:dyDescent="0.3">
      <c r="E89" s="4" t="s">
        <v>12</v>
      </c>
      <c r="F89" s="92" t="s">
        <v>879</v>
      </c>
      <c r="G89" s="227">
        <v>52</v>
      </c>
    </row>
    <row r="90" spans="5:7" hidden="1" x14ac:dyDescent="0.3">
      <c r="E90" s="4" t="s">
        <v>13</v>
      </c>
      <c r="F90" s="92" t="s">
        <v>828</v>
      </c>
      <c r="G90" s="227">
        <v>53</v>
      </c>
    </row>
    <row r="91" spans="5:7" hidden="1" x14ac:dyDescent="0.3">
      <c r="F91" s="92" t="s">
        <v>880</v>
      </c>
      <c r="G91" s="227">
        <v>55</v>
      </c>
    </row>
    <row r="92" spans="5:7" hidden="1" x14ac:dyDescent="0.3">
      <c r="F92" s="92" t="s">
        <v>881</v>
      </c>
      <c r="G92" s="227">
        <v>56</v>
      </c>
    </row>
    <row r="93" spans="5:7" hidden="1" x14ac:dyDescent="0.3">
      <c r="F93" s="92" t="s">
        <v>882</v>
      </c>
      <c r="G93" s="227">
        <v>57</v>
      </c>
    </row>
    <row r="94" spans="5:7" hidden="1" x14ac:dyDescent="0.3">
      <c r="F94" s="92" t="s">
        <v>883</v>
      </c>
      <c r="G94" s="227">
        <v>58</v>
      </c>
    </row>
    <row r="95" spans="5:7" hidden="1" x14ac:dyDescent="0.3">
      <c r="F95" s="92" t="s">
        <v>884</v>
      </c>
      <c r="G95" s="227">
        <v>59</v>
      </c>
    </row>
    <row r="96" spans="5:7" hidden="1" x14ac:dyDescent="0.3">
      <c r="F96" s="92" t="s">
        <v>885</v>
      </c>
      <c r="G96" s="227">
        <v>60</v>
      </c>
    </row>
    <row r="97" spans="6:7" hidden="1" x14ac:dyDescent="0.3">
      <c r="F97" s="92" t="s">
        <v>886</v>
      </c>
      <c r="G97" s="227">
        <v>61</v>
      </c>
    </row>
    <row r="98" spans="6:7" hidden="1" x14ac:dyDescent="0.3">
      <c r="F98" s="92" t="s">
        <v>829</v>
      </c>
      <c r="G98" s="227">
        <v>62</v>
      </c>
    </row>
    <row r="99" spans="6:7" hidden="1" x14ac:dyDescent="0.3">
      <c r="F99" s="92" t="s">
        <v>887</v>
      </c>
      <c r="G99" s="227">
        <v>63</v>
      </c>
    </row>
    <row r="100" spans="6:7" hidden="1" x14ac:dyDescent="0.3">
      <c r="F100" s="92" t="s">
        <v>830</v>
      </c>
      <c r="G100" s="227">
        <v>64</v>
      </c>
    </row>
    <row r="101" spans="6:7" hidden="1" x14ac:dyDescent="0.3">
      <c r="F101" s="92" t="s">
        <v>888</v>
      </c>
      <c r="G101" s="227">
        <v>65</v>
      </c>
    </row>
    <row r="102" spans="6:7" hidden="1" x14ac:dyDescent="0.3">
      <c r="F102" s="92" t="s">
        <v>1556</v>
      </c>
      <c r="G102" s="227">
        <v>66</v>
      </c>
    </row>
    <row r="103" spans="6:7" hidden="1" x14ac:dyDescent="0.3">
      <c r="F103" s="92" t="s">
        <v>889</v>
      </c>
      <c r="G103" s="227">
        <v>67</v>
      </c>
    </row>
    <row r="104" spans="6:7" hidden="1" x14ac:dyDescent="0.3">
      <c r="F104" s="92" t="s">
        <v>832</v>
      </c>
      <c r="G104" s="227">
        <v>68</v>
      </c>
    </row>
    <row r="105" spans="6:7" hidden="1" x14ac:dyDescent="0.3">
      <c r="F105" s="92" t="s">
        <v>833</v>
      </c>
      <c r="G105" s="227">
        <v>69</v>
      </c>
    </row>
    <row r="106" spans="6:7" hidden="1" x14ac:dyDescent="0.3">
      <c r="F106" s="92" t="s">
        <v>1147</v>
      </c>
      <c r="G106" s="227">
        <v>70</v>
      </c>
    </row>
    <row r="107" spans="6:7" hidden="1" x14ac:dyDescent="0.3">
      <c r="F107" s="92" t="s">
        <v>834</v>
      </c>
      <c r="G107" s="227">
        <v>71</v>
      </c>
    </row>
    <row r="108" spans="6:7" hidden="1" x14ac:dyDescent="0.3">
      <c r="F108" s="92" t="s">
        <v>835</v>
      </c>
      <c r="G108" s="227">
        <v>72</v>
      </c>
    </row>
    <row r="109" spans="6:7" hidden="1" x14ac:dyDescent="0.3">
      <c r="F109" s="92" t="s">
        <v>836</v>
      </c>
      <c r="G109" s="227">
        <v>73</v>
      </c>
    </row>
    <row r="110" spans="6:7" hidden="1" x14ac:dyDescent="0.3">
      <c r="F110" s="92" t="s">
        <v>837</v>
      </c>
      <c r="G110" s="227">
        <v>74</v>
      </c>
    </row>
    <row r="111" spans="6:7" hidden="1" x14ac:dyDescent="0.3">
      <c r="F111" s="92" t="s">
        <v>838</v>
      </c>
      <c r="G111" s="227">
        <v>75</v>
      </c>
    </row>
    <row r="112" spans="6:7" hidden="1" x14ac:dyDescent="0.3">
      <c r="F112" s="92" t="s">
        <v>839</v>
      </c>
      <c r="G112" s="227">
        <v>76</v>
      </c>
    </row>
    <row r="113" spans="6:7" hidden="1" x14ac:dyDescent="0.3">
      <c r="F113" s="92" t="s">
        <v>890</v>
      </c>
      <c r="G113" s="227">
        <v>77</v>
      </c>
    </row>
    <row r="114" spans="6:7" hidden="1" x14ac:dyDescent="0.3">
      <c r="F114" s="92" t="s">
        <v>840</v>
      </c>
      <c r="G114" s="227">
        <v>78</v>
      </c>
    </row>
    <row r="115" spans="6:7" hidden="1" x14ac:dyDescent="0.3">
      <c r="F115" s="92" t="s">
        <v>891</v>
      </c>
      <c r="G115" s="227">
        <v>30</v>
      </c>
    </row>
    <row r="116" spans="6:7" hidden="1" x14ac:dyDescent="0.3">
      <c r="F116" s="92" t="s">
        <v>892</v>
      </c>
      <c r="G116" s="227">
        <v>31</v>
      </c>
    </row>
    <row r="117" spans="6:7" hidden="1" x14ac:dyDescent="0.3">
      <c r="F117" s="92" t="s">
        <v>893</v>
      </c>
      <c r="G117" s="227">
        <v>32</v>
      </c>
    </row>
    <row r="118" spans="6:7" hidden="1" x14ac:dyDescent="0.3">
      <c r="F118" s="92" t="s">
        <v>894</v>
      </c>
      <c r="G118" s="227">
        <v>33</v>
      </c>
    </row>
    <row r="119" spans="6:7" hidden="1" x14ac:dyDescent="0.3">
      <c r="F119" s="92" t="s">
        <v>895</v>
      </c>
      <c r="G119" s="227">
        <v>34</v>
      </c>
    </row>
    <row r="120" spans="6:7" hidden="1" x14ac:dyDescent="0.3">
      <c r="F120" s="92" t="s">
        <v>896</v>
      </c>
      <c r="G120" s="227">
        <v>35</v>
      </c>
    </row>
    <row r="121" spans="6:7" hidden="1" x14ac:dyDescent="0.3">
      <c r="F121" s="92" t="s">
        <v>897</v>
      </c>
      <c r="G121" s="227">
        <v>36</v>
      </c>
    </row>
    <row r="122" spans="6:7" hidden="1" x14ac:dyDescent="0.3">
      <c r="F122" s="92" t="s">
        <v>841</v>
      </c>
      <c r="G122" s="227">
        <v>37</v>
      </c>
    </row>
    <row r="123" spans="6:7" hidden="1" x14ac:dyDescent="0.3">
      <c r="F123" s="92" t="s">
        <v>898</v>
      </c>
      <c r="G123" s="227">
        <v>38</v>
      </c>
    </row>
    <row r="124" spans="6:7" hidden="1" x14ac:dyDescent="0.3">
      <c r="F124" s="92" t="s">
        <v>842</v>
      </c>
      <c r="G124" s="227">
        <v>39</v>
      </c>
    </row>
    <row r="125" spans="6:7" hidden="1" x14ac:dyDescent="0.3">
      <c r="F125" s="92" t="s">
        <v>899</v>
      </c>
      <c r="G125" s="227">
        <v>40</v>
      </c>
    </row>
    <row r="126" spans="6:7" hidden="1" x14ac:dyDescent="0.3">
      <c r="F126" s="92" t="s">
        <v>1557</v>
      </c>
      <c r="G126" s="227">
        <v>41</v>
      </c>
    </row>
    <row r="127" spans="6:7" hidden="1" x14ac:dyDescent="0.3">
      <c r="F127" s="92" t="s">
        <v>900</v>
      </c>
      <c r="G127" s="227">
        <v>42</v>
      </c>
    </row>
    <row r="128" spans="6:7" hidden="1" x14ac:dyDescent="0.3">
      <c r="F128" s="92" t="s">
        <v>844</v>
      </c>
      <c r="G128" s="227">
        <v>43</v>
      </c>
    </row>
    <row r="129" spans="6:7" hidden="1" x14ac:dyDescent="0.3">
      <c r="F129" s="92" t="s">
        <v>845</v>
      </c>
      <c r="G129" s="227">
        <v>44</v>
      </c>
    </row>
    <row r="130" spans="6:7" hidden="1" x14ac:dyDescent="0.3">
      <c r="F130" s="92" t="s">
        <v>1148</v>
      </c>
      <c r="G130" s="227">
        <v>45</v>
      </c>
    </row>
    <row r="131" spans="6:7" hidden="1" x14ac:dyDescent="0.3">
      <c r="F131" s="92" t="s">
        <v>846</v>
      </c>
      <c r="G131" s="227">
        <v>46</v>
      </c>
    </row>
    <row r="132" spans="6:7" hidden="1" x14ac:dyDescent="0.3">
      <c r="F132" s="92" t="s">
        <v>847</v>
      </c>
      <c r="G132" s="227">
        <v>47</v>
      </c>
    </row>
    <row r="133" spans="6:7" hidden="1" x14ac:dyDescent="0.3">
      <c r="F133" s="92" t="s">
        <v>848</v>
      </c>
      <c r="G133" s="227">
        <v>48</v>
      </c>
    </row>
    <row r="134" spans="6:7" hidden="1" x14ac:dyDescent="0.3">
      <c r="F134" s="92" t="s">
        <v>849</v>
      </c>
      <c r="G134" s="227">
        <v>49</v>
      </c>
    </row>
    <row r="135" spans="6:7" hidden="1" x14ac:dyDescent="0.3">
      <c r="F135" s="92" t="s">
        <v>850</v>
      </c>
      <c r="G135" s="227">
        <v>50</v>
      </c>
    </row>
    <row r="136" spans="6:7" hidden="1" x14ac:dyDescent="0.3">
      <c r="F136" s="92" t="s">
        <v>851</v>
      </c>
      <c r="G136" s="227">
        <v>51</v>
      </c>
    </row>
    <row r="137" spans="6:7" hidden="1" x14ac:dyDescent="0.3">
      <c r="F137" s="92" t="s">
        <v>901</v>
      </c>
      <c r="G137" s="227">
        <v>52</v>
      </c>
    </row>
    <row r="138" spans="6:7" hidden="1" x14ac:dyDescent="0.3">
      <c r="F138" s="93" t="s">
        <v>852</v>
      </c>
      <c r="G138" s="230">
        <v>53</v>
      </c>
    </row>
  </sheetData>
  <sheetProtection selectLockedCells="1"/>
  <mergeCells count="1">
    <mergeCell ref="B9:J9"/>
  </mergeCells>
  <dataValidations count="2">
    <dataValidation type="list" allowBlank="1" showInputMessage="1" showErrorMessage="1" sqref="H7" xr:uid="{00000000-0002-0000-0100-000000000000}">
      <formula1>$B$69:$B$71</formula1>
    </dataValidation>
    <dataValidation type="list" allowBlank="1" showInputMessage="1" showErrorMessage="1" sqref="H5" xr:uid="{00000000-0002-0000-0100-000001000000}">
      <formula1>$E$67:$E$90</formula1>
    </dataValidation>
  </dataValidations>
  <pageMargins left="0.70866141732283472" right="0.70866141732283472" top="0.74803149606299213" bottom="0.74803149606299213" header="0.31496062992125984" footer="0.31496062992125984"/>
  <pageSetup paperSize="9" scale="62" orientation="portrait" r:id="rId1"/>
  <headerFooter>
    <oddFooter>&amp;C_x000D_&amp;1#&amp;"Calibri"&amp;10&amp;K000000 CONTROLLED&amp;R&amp;"Arial,Regular"&amp;13Public</oddFooter>
  </headerFooter>
  <ignoredErrors>
    <ignoredError sqref="E58" formula="1"/>
    <ignoredError sqref="D3" unlockedFormula="1"/>
    <ignoredError sqref="H54:H63 G6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M90"/>
  <sheetViews>
    <sheetView showGridLines="0" workbookViewId="0">
      <selection activeCell="H5" sqref="H5"/>
    </sheetView>
  </sheetViews>
  <sheetFormatPr defaultColWidth="9.109375" defaultRowHeight="14.4" x14ac:dyDescent="0.3"/>
  <cols>
    <col min="1" max="1" width="1.6640625" style="4" customWidth="1"/>
    <col min="2" max="2" width="17.44140625" style="4" customWidth="1"/>
    <col min="3" max="3" width="6.33203125" style="4" customWidth="1"/>
    <col min="4" max="4" width="18.5546875" style="4" hidden="1" customWidth="1"/>
    <col min="5" max="5" width="11.44140625" style="4" customWidth="1"/>
    <col min="6" max="6" width="51.33203125" style="4" customWidth="1"/>
    <col min="7" max="7" width="10.88671875" style="4" customWidth="1"/>
    <col min="8" max="8" width="24.88671875" style="4" customWidth="1"/>
    <col min="9" max="9" width="14" style="4" customWidth="1"/>
    <col min="10" max="10" width="8" style="4" customWidth="1"/>
    <col min="11" max="11" width="1.6640625" style="222" customWidth="1"/>
    <col min="12" max="12" width="10.88671875" style="4" hidden="1" customWidth="1"/>
    <col min="13" max="13" width="29.33203125" style="4" bestFit="1" customWidth="1"/>
    <col min="14" max="16384" width="9.109375" style="4"/>
  </cols>
  <sheetData>
    <row r="1" spans="1:13" ht="18" x14ac:dyDescent="0.35">
      <c r="A1" s="212" t="str">
        <f>'Information Page'!B1</f>
        <v>Schools Benchmarking 2024-25</v>
      </c>
      <c r="B1" s="212"/>
      <c r="C1" s="212"/>
      <c r="D1" s="212"/>
      <c r="E1" s="212"/>
      <c r="F1" s="212"/>
      <c r="G1" s="212"/>
      <c r="H1" s="212"/>
      <c r="I1" s="212"/>
      <c r="J1" s="212"/>
      <c r="K1" s="212"/>
      <c r="L1" s="213"/>
      <c r="M1" s="214" t="s">
        <v>1221</v>
      </c>
    </row>
    <row r="2" spans="1:13" ht="12.75" customHeight="1" x14ac:dyDescent="0.3">
      <c r="A2" s="41"/>
      <c r="B2" s="216"/>
      <c r="C2" s="216"/>
      <c r="D2" s="216"/>
      <c r="E2" s="216"/>
      <c r="F2" s="216"/>
      <c r="G2" s="216"/>
      <c r="H2" s="216"/>
      <c r="I2" s="216"/>
      <c r="J2" s="216"/>
      <c r="K2" s="216"/>
      <c r="L2" s="217"/>
      <c r="M2" s="218"/>
    </row>
    <row r="3" spans="1:13" ht="14.25" customHeight="1" x14ac:dyDescent="0.3">
      <c r="A3" s="41"/>
      <c r="B3" s="41"/>
      <c r="C3" s="41"/>
      <c r="D3" s="219">
        <f>'Information Page'!D3</f>
        <v>0</v>
      </c>
      <c r="E3" s="41"/>
      <c r="F3" s="220" t="str">
        <f>B50</f>
        <v/>
      </c>
      <c r="G3" s="41"/>
      <c r="H3" s="41"/>
      <c r="I3" s="41"/>
      <c r="J3" s="41"/>
      <c r="K3" s="43"/>
      <c r="L3" s="110"/>
      <c r="M3" s="4" t="str">
        <f>H5</f>
        <v>Admin</v>
      </c>
    </row>
    <row r="4" spans="1:13" ht="10.5" customHeight="1" x14ac:dyDescent="0.3">
      <c r="A4" s="41"/>
      <c r="B4" s="41"/>
      <c r="C4" s="41"/>
      <c r="D4" s="41"/>
      <c r="E4" s="41"/>
      <c r="F4" s="41"/>
      <c r="G4" s="41"/>
      <c r="H4" s="41"/>
      <c r="I4" s="41"/>
      <c r="J4" s="41"/>
      <c r="K4" s="43"/>
      <c r="L4" s="110"/>
    </row>
    <row r="5" spans="1:13" x14ac:dyDescent="0.3">
      <c r="A5" s="41"/>
      <c r="B5" s="41"/>
      <c r="C5" s="41"/>
      <c r="D5" s="41"/>
      <c r="E5" s="41"/>
      <c r="F5" s="41"/>
      <c r="G5" s="44" t="s">
        <v>1552</v>
      </c>
      <c r="H5" s="27" t="s">
        <v>2</v>
      </c>
      <c r="I5" s="41"/>
      <c r="J5" s="41"/>
      <c r="K5" s="43"/>
      <c r="L5" s="110" t="str">
        <f>M3</f>
        <v>Admin</v>
      </c>
      <c r="M5" s="4" t="str">
        <f>_xlfn.XLOOKUP(L5,'Cost Elements Lookup'!A:A,'Cost Elements Lookup'!B:B,"")</f>
        <v xml:space="preserve">   110900  General Basic Pay</v>
      </c>
    </row>
    <row r="6" spans="1:13" x14ac:dyDescent="0.3">
      <c r="A6" s="41"/>
      <c r="B6" s="41"/>
      <c r="C6" s="41"/>
      <c r="D6" s="41"/>
      <c r="E6" s="41"/>
      <c r="F6" s="44"/>
      <c r="G6" s="42"/>
      <c r="H6" s="41"/>
      <c r="I6" s="41"/>
      <c r="J6" s="41"/>
      <c r="K6" s="43"/>
      <c r="L6" s="110" t="str">
        <f>L5&amp;"1"</f>
        <v>Admin1</v>
      </c>
      <c r="M6" s="4" t="str">
        <f>_xlfn.XLOOKUP(L6,'Cost Elements Lookup'!A:A,'Cost Elements Lookup'!B:B,"")</f>
        <v xml:space="preserve">   110901  General Nat Ins</v>
      </c>
    </row>
    <row r="7" spans="1:13" x14ac:dyDescent="0.3">
      <c r="A7" s="41"/>
      <c r="B7" s="41"/>
      <c r="C7" s="41"/>
      <c r="D7" s="41"/>
      <c r="E7" s="41"/>
      <c r="F7" s="41"/>
      <c r="G7" s="44" t="s">
        <v>1553</v>
      </c>
      <c r="H7" s="27" t="s">
        <v>794</v>
      </c>
      <c r="I7" s="41"/>
      <c r="J7" s="41"/>
      <c r="K7" s="43"/>
      <c r="L7" s="110" t="str">
        <f>L5&amp;"2"</f>
        <v>Admin2</v>
      </c>
      <c r="M7" s="4" t="str">
        <f>_xlfn.XLOOKUP(L7,'Cost Elements Lookup'!A:A,'Cost Elements Lookup'!B:B,"")</f>
        <v xml:space="preserve">   110902  General Pension</v>
      </c>
    </row>
    <row r="8" spans="1:13" x14ac:dyDescent="0.3">
      <c r="A8" s="41"/>
      <c r="B8" s="41"/>
      <c r="C8" s="41"/>
      <c r="D8" s="41"/>
      <c r="E8" s="41"/>
      <c r="F8" s="41"/>
      <c r="G8" s="41"/>
      <c r="H8" s="41"/>
      <c r="I8" s="41"/>
      <c r="J8" s="41"/>
      <c r="K8" s="43"/>
      <c r="L8" s="110" t="str">
        <f>L5&amp;"3"</f>
        <v>Admin3</v>
      </c>
      <c r="M8" s="4" t="str">
        <f>_xlfn.XLOOKUP(L8,'Cost Elements Lookup'!A:A,'Cost Elements Lookup'!B:B,"")</f>
        <v xml:space="preserve">   110905  General Overtime</v>
      </c>
    </row>
    <row r="9" spans="1:13" x14ac:dyDescent="0.3">
      <c r="A9" s="41"/>
      <c r="B9" s="237" t="str">
        <f>H5&amp;" Total %"</f>
        <v>Admin Total %</v>
      </c>
      <c r="C9" s="237"/>
      <c r="D9" s="237"/>
      <c r="E9" s="237"/>
      <c r="F9" s="237"/>
      <c r="G9" s="237"/>
      <c r="H9" s="237"/>
      <c r="I9" s="237"/>
      <c r="J9" s="237"/>
      <c r="K9" s="43"/>
      <c r="L9" s="110" t="str">
        <f>L5&amp;"4"</f>
        <v>Admin4</v>
      </c>
      <c r="M9" s="4" t="str">
        <f>_xlfn.XLOOKUP(L9,'Cost Elements Lookup'!A:A,'Cost Elements Lookup'!B:B,"")</f>
        <v xml:space="preserve">   110910  General Sick</v>
      </c>
    </row>
    <row r="10" spans="1:13" x14ac:dyDescent="0.3">
      <c r="A10" s="41"/>
      <c r="B10" s="41"/>
      <c r="C10" s="41"/>
      <c r="D10" s="41"/>
      <c r="E10" s="41"/>
      <c r="F10" s="41"/>
      <c r="G10" s="41"/>
      <c r="H10" s="41"/>
      <c r="I10" s="41"/>
      <c r="J10" s="41"/>
      <c r="K10" s="43"/>
      <c r="L10" s="110" t="str">
        <f>L5&amp;"5"</f>
        <v>Admin5</v>
      </c>
      <c r="M10" s="4" t="str">
        <f>_xlfn.XLOOKUP(L10,'Cost Elements Lookup'!A:A,'Cost Elements Lookup'!B:B,"")</f>
        <v xml:space="preserve">   110915  General Allowances</v>
      </c>
    </row>
    <row r="11" spans="1:13" x14ac:dyDescent="0.3">
      <c r="A11" s="41"/>
      <c r="B11" s="41"/>
      <c r="C11" s="41"/>
      <c r="D11" s="41"/>
      <c r="E11" s="41"/>
      <c r="F11" s="41"/>
      <c r="G11" s="41"/>
      <c r="H11" s="41"/>
      <c r="I11" s="41"/>
      <c r="J11" s="41"/>
      <c r="K11" s="43"/>
      <c r="L11" s="110" t="str">
        <f>L5&amp;"6"</f>
        <v>Admin6</v>
      </c>
      <c r="M11" s="4" t="str">
        <f>_xlfn.XLOOKUP(L11,'Cost Elements Lookup'!A:A,'Cost Elements Lookup'!B:B,"")</f>
        <v xml:space="preserve">   112500  Gen - Non SS BP</v>
      </c>
    </row>
    <row r="12" spans="1:13" x14ac:dyDescent="0.3">
      <c r="A12" s="41"/>
      <c r="B12" s="41"/>
      <c r="C12" s="41"/>
      <c r="D12" s="41"/>
      <c r="E12" s="41"/>
      <c r="F12" s="41"/>
      <c r="G12" s="41"/>
      <c r="H12" s="41"/>
      <c r="I12" s="41"/>
      <c r="J12" s="41"/>
      <c r="K12" s="43"/>
      <c r="L12" s="110" t="str">
        <f>L5&amp;"7"</f>
        <v>Admin7</v>
      </c>
      <c r="M12" s="4" t="str">
        <f>_xlfn.XLOOKUP(L12,'Cost Elements Lookup'!A:A,'Cost Elements Lookup'!B:B,"")</f>
        <v xml:space="preserve">   112501  Gen - Non SS NI</v>
      </c>
    </row>
    <row r="13" spans="1:13" x14ac:dyDescent="0.3">
      <c r="A13" s="41"/>
      <c r="B13" s="41"/>
      <c r="C13" s="41"/>
      <c r="D13" s="41"/>
      <c r="E13" s="41"/>
      <c r="F13" s="41"/>
      <c r="G13" s="41"/>
      <c r="H13" s="41"/>
      <c r="I13" s="41"/>
      <c r="J13" s="41"/>
      <c r="K13" s="43"/>
      <c r="L13" s="110" t="str">
        <f>L5&amp;"8"</f>
        <v>Admin8</v>
      </c>
      <c r="M13" s="4" t="str">
        <f>_xlfn.XLOOKUP(L13,'Cost Elements Lookup'!A:A,'Cost Elements Lookup'!B:B,"")</f>
        <v xml:space="preserve">   112502  Gen - Non SS Pen</v>
      </c>
    </row>
    <row r="14" spans="1:13" x14ac:dyDescent="0.3">
      <c r="A14" s="41"/>
      <c r="B14" s="41"/>
      <c r="C14" s="41"/>
      <c r="D14" s="41"/>
      <c r="E14" s="41"/>
      <c r="F14" s="41"/>
      <c r="G14" s="41"/>
      <c r="H14" s="41"/>
      <c r="I14" s="41"/>
      <c r="J14" s="41"/>
      <c r="K14" s="43"/>
      <c r="L14" s="110" t="str">
        <f>L5&amp;"9"</f>
        <v>Admin9</v>
      </c>
      <c r="M14" s="4" t="str">
        <f>_xlfn.XLOOKUP(L14,'Cost Elements Lookup'!A:A,'Cost Elements Lookup'!B:B,"")</f>
        <v xml:space="preserve">   112505  Gen - Non SS OT</v>
      </c>
    </row>
    <row r="15" spans="1:13" x14ac:dyDescent="0.3">
      <c r="A15" s="41"/>
      <c r="B15" s="41"/>
      <c r="C15" s="41"/>
      <c r="D15" s="41"/>
      <c r="E15" s="41"/>
      <c r="F15" s="41"/>
      <c r="G15" s="41"/>
      <c r="H15" s="41"/>
      <c r="I15" s="41"/>
      <c r="J15" s="41"/>
      <c r="K15" s="43"/>
      <c r="L15" s="110" t="str">
        <f>L5&amp;"10"</f>
        <v>Admin10</v>
      </c>
      <c r="M15" s="4" t="str">
        <f>_xlfn.XLOOKUP(L15,'Cost Elements Lookup'!A:A,'Cost Elements Lookup'!B:B,"")</f>
        <v xml:space="preserve">   112506  Gen - Non SS Relief</v>
      </c>
    </row>
    <row r="16" spans="1:13" x14ac:dyDescent="0.3">
      <c r="A16" s="41"/>
      <c r="B16" s="41"/>
      <c r="C16" s="41"/>
      <c r="D16" s="41"/>
      <c r="E16" s="41"/>
      <c r="F16" s="41"/>
      <c r="G16" s="41"/>
      <c r="H16" s="41"/>
      <c r="I16" s="41"/>
      <c r="J16" s="41"/>
      <c r="K16" s="43"/>
      <c r="L16" s="110" t="str">
        <f>L5&amp;"11"</f>
        <v>Admin11</v>
      </c>
      <c r="M16" s="4" t="str">
        <f>_xlfn.XLOOKUP(L16,'Cost Elements Lookup'!A:A,'Cost Elements Lookup'!B:B,"")</f>
        <v xml:space="preserve">   112510  Gen - Non SS SP</v>
      </c>
    </row>
    <row r="17" spans="1:13" x14ac:dyDescent="0.3">
      <c r="A17" s="41"/>
      <c r="B17" s="41"/>
      <c r="C17" s="41"/>
      <c r="D17" s="41"/>
      <c r="E17" s="41"/>
      <c r="F17" s="41"/>
      <c r="G17" s="41"/>
      <c r="H17" s="41"/>
      <c r="I17" s="41"/>
      <c r="J17" s="41"/>
      <c r="K17" s="43"/>
      <c r="L17" s="110" t="str">
        <f>L5&amp;"12"</f>
        <v>Admin12</v>
      </c>
      <c r="M17" s="4" t="str">
        <f>_xlfn.XLOOKUP(L17,'Cost Elements Lookup'!A:A,'Cost Elements Lookup'!B:B,"")</f>
        <v xml:space="preserve">   112515  Gen - Non SS Allow</v>
      </c>
    </row>
    <row r="18" spans="1:13" x14ac:dyDescent="0.3">
      <c r="A18" s="41"/>
      <c r="B18" s="41"/>
      <c r="C18" s="41"/>
      <c r="D18" s="41"/>
      <c r="E18" s="41"/>
      <c r="F18" s="41"/>
      <c r="G18" s="41"/>
      <c r="H18" s="41"/>
      <c r="I18" s="41"/>
      <c r="J18" s="41"/>
      <c r="K18" s="43"/>
      <c r="L18" s="110" t="str">
        <f>L5&amp;"13"</f>
        <v>Admin13</v>
      </c>
      <c r="M18" s="4" t="str">
        <f>_xlfn.XLOOKUP(L18,'Cost Elements Lookup'!A:A,'Cost Elements Lookup'!B:B,"")</f>
        <v/>
      </c>
    </row>
    <row r="19" spans="1:13" x14ac:dyDescent="0.3">
      <c r="A19" s="41"/>
      <c r="B19" s="41"/>
      <c r="C19" s="41"/>
      <c r="D19" s="41"/>
      <c r="E19" s="41"/>
      <c r="F19" s="41"/>
      <c r="G19" s="41"/>
      <c r="H19" s="41"/>
      <c r="I19" s="41"/>
      <c r="J19" s="41"/>
      <c r="K19" s="43"/>
      <c r="L19" s="110" t="str">
        <f>L5&amp;"14"</f>
        <v>Admin14</v>
      </c>
      <c r="M19" s="4" t="str">
        <f>_xlfn.XLOOKUP(L19,'Cost Elements Lookup'!A:A,'Cost Elements Lookup'!B:B,"")</f>
        <v/>
      </c>
    </row>
    <row r="20" spans="1:13" x14ac:dyDescent="0.3">
      <c r="A20" s="41"/>
      <c r="B20" s="41"/>
      <c r="C20" s="41"/>
      <c r="D20" s="41"/>
      <c r="E20" s="41"/>
      <c r="F20" s="41"/>
      <c r="G20" s="41"/>
      <c r="H20" s="41"/>
      <c r="I20" s="41"/>
      <c r="J20" s="41"/>
      <c r="K20" s="43"/>
      <c r="L20" s="110" t="str">
        <f>L5&amp;"15"</f>
        <v>Admin15</v>
      </c>
      <c r="M20" s="4" t="str">
        <f>_xlfn.XLOOKUP(L20,'Cost Elements Lookup'!A:A,'Cost Elements Lookup'!B:B,"")</f>
        <v/>
      </c>
    </row>
    <row r="21" spans="1:13" x14ac:dyDescent="0.3">
      <c r="A21" s="41"/>
      <c r="B21" s="41"/>
      <c r="C21" s="41"/>
      <c r="D21" s="41"/>
      <c r="E21" s="41"/>
      <c r="F21" s="41"/>
      <c r="G21" s="41"/>
      <c r="H21" s="41"/>
      <c r="I21" s="41"/>
      <c r="J21" s="41"/>
      <c r="K21" s="43"/>
      <c r="L21" s="110" t="str">
        <f>L5&amp;"16"</f>
        <v>Admin16</v>
      </c>
      <c r="M21" s="4" t="str">
        <f>_xlfn.XLOOKUP(L21,'Cost Elements Lookup'!A:A,'Cost Elements Lookup'!B:B,"")</f>
        <v/>
      </c>
    </row>
    <row r="22" spans="1:13" x14ac:dyDescent="0.3">
      <c r="A22" s="41"/>
      <c r="B22" s="41"/>
      <c r="C22" s="41"/>
      <c r="D22" s="41"/>
      <c r="E22" s="41"/>
      <c r="F22" s="41"/>
      <c r="G22" s="41"/>
      <c r="H22" s="41"/>
      <c r="I22" s="41"/>
      <c r="J22" s="41"/>
      <c r="K22" s="43"/>
      <c r="L22" s="110" t="str">
        <f>L5&amp;"17"</f>
        <v>Admin17</v>
      </c>
      <c r="M22" s="4" t="str">
        <f>_xlfn.XLOOKUP(L22,'Cost Elements Lookup'!A:A,'Cost Elements Lookup'!B:B,"")</f>
        <v/>
      </c>
    </row>
    <row r="23" spans="1:13" x14ac:dyDescent="0.3">
      <c r="A23" s="41"/>
      <c r="B23" s="41"/>
      <c r="C23" s="41"/>
      <c r="D23" s="41"/>
      <c r="E23" s="41"/>
      <c r="F23" s="41"/>
      <c r="G23" s="41"/>
      <c r="H23" s="41"/>
      <c r="I23" s="41"/>
      <c r="J23" s="41"/>
      <c r="K23" s="43"/>
      <c r="L23" s="110" t="str">
        <f>L5&amp;"18"</f>
        <v>Admin18</v>
      </c>
      <c r="M23" s="4" t="str">
        <f>_xlfn.XLOOKUP(L23,'Cost Elements Lookup'!A:A,'Cost Elements Lookup'!B:B,"")</f>
        <v/>
      </c>
    </row>
    <row r="24" spans="1:13" x14ac:dyDescent="0.3">
      <c r="A24" s="41"/>
      <c r="B24" s="41"/>
      <c r="C24" s="41"/>
      <c r="D24" s="41"/>
      <c r="E24" s="41"/>
      <c r="F24" s="41"/>
      <c r="G24" s="41"/>
      <c r="H24" s="41"/>
      <c r="I24" s="41"/>
      <c r="J24" s="41"/>
      <c r="K24" s="43"/>
      <c r="L24" s="110" t="str">
        <f>L5&amp;"19"</f>
        <v>Admin19</v>
      </c>
      <c r="M24" s="4" t="str">
        <f>_xlfn.XLOOKUP(L24,'Cost Elements Lookup'!A:A,'Cost Elements Lookup'!B:B,"")</f>
        <v/>
      </c>
    </row>
    <row r="25" spans="1:13" x14ac:dyDescent="0.3">
      <c r="A25" s="41"/>
      <c r="B25" s="41"/>
      <c r="C25" s="41"/>
      <c r="D25" s="41"/>
      <c r="E25" s="41"/>
      <c r="F25" s="41"/>
      <c r="G25" s="41"/>
      <c r="H25" s="41"/>
      <c r="I25" s="41"/>
      <c r="J25" s="41"/>
      <c r="K25" s="43"/>
    </row>
    <row r="26" spans="1:13" x14ac:dyDescent="0.3">
      <c r="A26" s="41"/>
      <c r="B26" s="41"/>
      <c r="C26" s="41"/>
      <c r="D26" s="41"/>
      <c r="E26" s="41"/>
      <c r="F26" s="41"/>
      <c r="G26" s="41"/>
      <c r="H26" s="41"/>
      <c r="I26" s="41"/>
      <c r="J26" s="41"/>
      <c r="K26" s="43"/>
    </row>
    <row r="27" spans="1:13" x14ac:dyDescent="0.3">
      <c r="A27" s="41"/>
      <c r="B27" s="41"/>
      <c r="C27" s="41"/>
      <c r="D27" s="41"/>
      <c r="E27" s="41"/>
      <c r="F27" s="41"/>
      <c r="G27" s="41"/>
      <c r="H27" s="41"/>
      <c r="I27" s="41"/>
      <c r="J27" s="41"/>
      <c r="K27" s="43"/>
    </row>
    <row r="28" spans="1:13" x14ac:dyDescent="0.3">
      <c r="A28" s="41"/>
      <c r="B28" s="41"/>
      <c r="C28" s="41"/>
      <c r="D28" s="41"/>
      <c r="E28" s="41"/>
      <c r="F28" s="41"/>
      <c r="G28" s="41"/>
      <c r="H28" s="41"/>
      <c r="I28" s="41"/>
      <c r="J28" s="41"/>
      <c r="K28" s="43"/>
    </row>
    <row r="29" spans="1:13" x14ac:dyDescent="0.3">
      <c r="A29" s="41"/>
      <c r="B29" s="41"/>
      <c r="C29" s="41"/>
      <c r="D29" s="41"/>
      <c r="E29" s="41"/>
      <c r="F29" s="41"/>
      <c r="G29" s="41"/>
      <c r="H29" s="41"/>
      <c r="I29" s="41"/>
      <c r="J29" s="41"/>
      <c r="K29" s="43"/>
    </row>
    <row r="30" spans="1:13" x14ac:dyDescent="0.3">
      <c r="A30" s="41"/>
      <c r="B30" s="41"/>
      <c r="C30" s="41"/>
      <c r="D30" s="41"/>
      <c r="E30" s="41"/>
      <c r="F30" s="41"/>
      <c r="G30" s="41"/>
      <c r="H30" s="41"/>
      <c r="I30" s="41"/>
      <c r="J30" s="41"/>
      <c r="K30" s="43"/>
    </row>
    <row r="31" spans="1:13" x14ac:dyDescent="0.3">
      <c r="A31" s="41"/>
      <c r="B31" s="41"/>
      <c r="C31" s="41"/>
      <c r="D31" s="41"/>
      <c r="E31" s="41"/>
      <c r="F31" s="41"/>
      <c r="G31" s="41"/>
      <c r="H31" s="41"/>
      <c r="I31" s="41"/>
      <c r="J31" s="41"/>
      <c r="K31" s="43"/>
    </row>
    <row r="32" spans="1:13" x14ac:dyDescent="0.3">
      <c r="A32" s="41"/>
      <c r="B32" s="41"/>
      <c r="C32" s="41"/>
      <c r="D32" s="41"/>
      <c r="E32" s="41"/>
      <c r="F32" s="41"/>
      <c r="G32" s="41"/>
      <c r="H32" s="41"/>
      <c r="I32" s="41"/>
      <c r="J32" s="41"/>
      <c r="K32" s="43"/>
    </row>
    <row r="33" spans="1:11" x14ac:dyDescent="0.3">
      <c r="A33" s="41"/>
      <c r="B33" s="41"/>
      <c r="C33" s="41"/>
      <c r="D33" s="41"/>
      <c r="E33" s="41"/>
      <c r="F33" s="41"/>
      <c r="G33" s="41"/>
      <c r="H33" s="41"/>
      <c r="I33" s="41"/>
      <c r="J33" s="41"/>
      <c r="K33" s="43"/>
    </row>
    <row r="34" spans="1:11" x14ac:dyDescent="0.3">
      <c r="A34" s="41"/>
      <c r="B34" s="41"/>
      <c r="C34" s="41"/>
      <c r="D34" s="41"/>
      <c r="E34" s="41"/>
      <c r="F34" s="41"/>
      <c r="G34" s="41"/>
      <c r="H34" s="41"/>
      <c r="I34" s="41"/>
      <c r="J34" s="41"/>
      <c r="K34" s="43"/>
    </row>
    <row r="35" spans="1:11" x14ac:dyDescent="0.3">
      <c r="A35" s="41"/>
      <c r="B35" s="41"/>
      <c r="C35" s="41"/>
      <c r="D35" s="41"/>
      <c r="E35" s="41"/>
      <c r="F35" s="41"/>
      <c r="G35" s="41"/>
      <c r="H35" s="41"/>
      <c r="I35" s="41"/>
      <c r="J35" s="41"/>
      <c r="K35" s="43"/>
    </row>
    <row r="36" spans="1:11" x14ac:dyDescent="0.3">
      <c r="A36" s="41"/>
      <c r="B36" s="41"/>
      <c r="C36" s="41"/>
      <c r="D36" s="41"/>
      <c r="E36" s="41"/>
      <c r="F36" s="41"/>
      <c r="G36" s="41"/>
      <c r="H36" s="41"/>
      <c r="I36" s="41"/>
      <c r="J36" s="41"/>
      <c r="K36" s="43"/>
    </row>
    <row r="37" spans="1:11" x14ac:dyDescent="0.3">
      <c r="A37" s="41"/>
      <c r="B37" s="41"/>
      <c r="C37" s="41"/>
      <c r="D37" s="41"/>
      <c r="E37" s="41"/>
      <c r="F37" s="41"/>
      <c r="G37" s="41"/>
      <c r="H37" s="41"/>
      <c r="I37" s="41"/>
      <c r="J37" s="41"/>
      <c r="K37" s="43"/>
    </row>
    <row r="38" spans="1:11" x14ac:dyDescent="0.3">
      <c r="A38" s="41"/>
      <c r="B38" s="41"/>
      <c r="C38" s="41"/>
      <c r="D38" s="41"/>
      <c r="E38" s="41"/>
      <c r="F38" s="41"/>
      <c r="G38" s="41"/>
      <c r="H38" s="41"/>
      <c r="I38" s="41"/>
      <c r="J38" s="41"/>
      <c r="K38" s="43"/>
    </row>
    <row r="39" spans="1:11" x14ac:dyDescent="0.3">
      <c r="A39" s="41"/>
      <c r="B39" s="41"/>
      <c r="C39" s="41"/>
      <c r="D39" s="41"/>
      <c r="E39" s="41"/>
      <c r="F39" s="41"/>
      <c r="G39" s="41"/>
      <c r="H39" s="41"/>
      <c r="I39" s="41"/>
      <c r="J39" s="41"/>
      <c r="K39" s="43"/>
    </row>
    <row r="40" spans="1:11" x14ac:dyDescent="0.3">
      <c r="A40" s="41"/>
      <c r="B40" s="41"/>
      <c r="C40" s="41"/>
      <c r="D40" s="41"/>
      <c r="E40" s="41"/>
      <c r="F40" s="41"/>
      <c r="G40" s="41"/>
      <c r="H40" s="41"/>
      <c r="I40" s="41"/>
      <c r="J40" s="41"/>
      <c r="K40" s="43"/>
    </row>
    <row r="41" spans="1:11" x14ac:dyDescent="0.3">
      <c r="A41" s="41"/>
      <c r="B41" s="41"/>
      <c r="C41" s="41"/>
      <c r="D41" s="41"/>
      <c r="E41" s="41"/>
      <c r="F41" s="41"/>
      <c r="G41" s="41"/>
      <c r="H41" s="41"/>
      <c r="I41" s="41"/>
      <c r="J41" s="41"/>
      <c r="K41" s="43"/>
    </row>
    <row r="42" spans="1:11" x14ac:dyDescent="0.3">
      <c r="A42" s="41"/>
      <c r="B42" s="41"/>
      <c r="C42" s="41"/>
      <c r="D42" s="41"/>
      <c r="E42" s="41"/>
      <c r="F42" s="41"/>
      <c r="G42" s="41"/>
      <c r="H42" s="41"/>
      <c r="I42" s="41"/>
      <c r="J42" s="41"/>
      <c r="K42" s="43"/>
    </row>
    <row r="43" spans="1:11" x14ac:dyDescent="0.3">
      <c r="A43" s="41"/>
      <c r="B43" s="41"/>
      <c r="C43" s="41"/>
      <c r="D43" s="41"/>
      <c r="E43" s="41"/>
      <c r="F43" s="41"/>
      <c r="G43" s="41"/>
      <c r="H43" s="41"/>
      <c r="I43" s="41"/>
      <c r="J43" s="41"/>
      <c r="K43" s="43"/>
    </row>
    <row r="44" spans="1:11" x14ac:dyDescent="0.3">
      <c r="A44" s="41"/>
      <c r="B44" s="41"/>
      <c r="C44" s="41"/>
      <c r="D44" s="41"/>
      <c r="E44" s="41"/>
      <c r="F44" s="41"/>
      <c r="G44" s="41"/>
      <c r="H44" s="41"/>
      <c r="I44" s="41"/>
      <c r="J44" s="41"/>
      <c r="K44" s="43"/>
    </row>
    <row r="45" spans="1:11" x14ac:dyDescent="0.3">
      <c r="A45" s="41"/>
      <c r="B45" s="41"/>
      <c r="C45" s="41"/>
      <c r="D45" s="41"/>
      <c r="E45" s="41"/>
      <c r="F45" s="41"/>
      <c r="G45" s="41"/>
      <c r="H45" s="41"/>
      <c r="I45" s="41"/>
      <c r="J45" s="41"/>
      <c r="K45" s="43"/>
    </row>
    <row r="46" spans="1:11" x14ac:dyDescent="0.3">
      <c r="A46" s="41"/>
      <c r="B46" s="41"/>
      <c r="C46" s="41"/>
      <c r="D46" s="41"/>
      <c r="E46" s="41"/>
      <c r="F46" s="41"/>
      <c r="G46" s="41"/>
      <c r="H46" s="41"/>
      <c r="I46" s="41"/>
      <c r="J46" s="41"/>
      <c r="K46" s="43"/>
    </row>
    <row r="47" spans="1:11" x14ac:dyDescent="0.3">
      <c r="A47" s="41"/>
      <c r="B47" s="41"/>
      <c r="C47" s="41"/>
      <c r="D47" s="41"/>
      <c r="E47" s="41"/>
      <c r="F47" s="41"/>
      <c r="G47" s="41"/>
      <c r="H47" s="41"/>
      <c r="I47" s="41"/>
      <c r="J47" s="41"/>
      <c r="K47" s="43"/>
    </row>
    <row r="48" spans="1:11" x14ac:dyDescent="0.3">
      <c r="A48" s="41"/>
      <c r="B48" s="41"/>
      <c r="C48" s="41"/>
      <c r="D48" s="41"/>
      <c r="E48" s="41"/>
      <c r="F48" s="41"/>
      <c r="G48" s="41"/>
      <c r="H48" s="41"/>
      <c r="I48" s="41"/>
      <c r="J48" s="41"/>
      <c r="K48" s="43"/>
    </row>
    <row r="49" spans="1:12" x14ac:dyDescent="0.3">
      <c r="A49" s="41"/>
      <c r="B49" s="41"/>
      <c r="C49" s="41"/>
      <c r="D49" s="41"/>
      <c r="E49" s="41"/>
      <c r="F49" s="41"/>
      <c r="G49" s="41"/>
      <c r="H49" s="41"/>
      <c r="I49" s="41"/>
      <c r="J49" s="41"/>
      <c r="K49" s="43"/>
    </row>
    <row r="50" spans="1:12" x14ac:dyDescent="0.3">
      <c r="A50" s="41"/>
      <c r="B50" s="40" t="str">
        <f>F58</f>
        <v/>
      </c>
      <c r="C50" s="41"/>
      <c r="D50" s="41"/>
      <c r="E50" s="41"/>
      <c r="F50" s="41"/>
      <c r="G50" s="41"/>
      <c r="H50" s="41"/>
      <c r="I50" s="41"/>
      <c r="J50" s="41"/>
      <c r="K50" s="43"/>
    </row>
    <row r="51" spans="1:12" ht="13.5" customHeight="1" x14ac:dyDescent="0.3">
      <c r="A51" s="41"/>
      <c r="B51" s="177" t="s">
        <v>513</v>
      </c>
      <c r="C51" s="42" t="str">
        <f>IFERROR(_xlfn.XLOOKUP(D3,Rankings!K:K,Rankings!O:O),"")</f>
        <v/>
      </c>
      <c r="D51" s="41"/>
      <c r="E51" s="41"/>
      <c r="F51" s="41"/>
      <c r="G51" s="41"/>
      <c r="H51" s="41"/>
      <c r="I51" s="41"/>
      <c r="J51" s="41"/>
      <c r="K51" s="43"/>
    </row>
    <row r="52" spans="1:12" ht="15" customHeight="1" x14ac:dyDescent="0.3">
      <c r="A52" s="41"/>
      <c r="B52" s="41"/>
      <c r="C52" s="41"/>
      <c r="D52" s="41"/>
      <c r="E52" s="41"/>
      <c r="F52" s="41"/>
      <c r="G52" s="41"/>
      <c r="H52" s="41"/>
      <c r="I52" s="41"/>
      <c r="J52" s="41"/>
      <c r="K52" s="43"/>
    </row>
    <row r="53" spans="1:12" ht="48" customHeight="1" x14ac:dyDescent="0.3">
      <c r="A53" s="41"/>
      <c r="B53" s="44"/>
      <c r="C53" s="41"/>
      <c r="D53" s="41"/>
      <c r="E53" s="193" t="s">
        <v>514</v>
      </c>
      <c r="F53" s="194" t="s">
        <v>515</v>
      </c>
      <c r="G53" s="193" t="str">
        <f>H7</f>
        <v>Pupil number</v>
      </c>
      <c r="H53" s="193" t="str">
        <f>"Total "&amp;H5&amp;" Spend (£)"</f>
        <v>Total Admin Spend (£)</v>
      </c>
      <c r="I53" s="231" t="s">
        <v>854</v>
      </c>
      <c r="J53" s="232" t="s">
        <v>807</v>
      </c>
      <c r="K53" s="43"/>
    </row>
    <row r="54" spans="1:12" x14ac:dyDescent="0.3">
      <c r="A54" s="41"/>
      <c r="B54" s="177" t="s">
        <v>782</v>
      </c>
      <c r="C54" s="41">
        <v>1</v>
      </c>
      <c r="D54" s="41" t="e">
        <f>H7&amp;D58+4</f>
        <v>#N/A</v>
      </c>
      <c r="E54" s="190" t="str">
        <f>IFERROR(_xlfn.XLOOKUP(D54,Rankings!F:F,Rankings!G:G),"")</f>
        <v/>
      </c>
      <c r="F54" s="29" t="str">
        <f>_xlfn.XLOOKUP(E54,Rankings!K:K,Rankings!P:P,"")</f>
        <v/>
      </c>
      <c r="G54" s="33">
        <f>IF(ISNA(VLOOKUP(E54,Rankings!K:N,$C$68,FALSE)),0,(VLOOKUP(E54,Rankings!K:N,$C$68,FALSE)))</f>
        <v>0</v>
      </c>
      <c r="H54" s="106">
        <f>IF(ISNA(VLOOKUP(E54,Data!A:BZ,$G$66,FALSE)),0,((VLOOKUP(E54,Data!A:BZ,$G$66,FALSE))))</f>
        <v>0</v>
      </c>
      <c r="I54" s="70">
        <f>_xlfn.XLOOKUP(E54,Data!A:A,Data!AC:AC,0)</f>
        <v>0</v>
      </c>
      <c r="J54" s="107" t="str">
        <f>IFERROR(H54/I54,"0")</f>
        <v>0</v>
      </c>
      <c r="K54" s="43"/>
    </row>
    <row r="55" spans="1:12" x14ac:dyDescent="0.3">
      <c r="A55" s="41"/>
      <c r="B55" s="44"/>
      <c r="C55" s="41">
        <v>2</v>
      </c>
      <c r="D55" s="41" t="e">
        <f>H7&amp;D58+3</f>
        <v>#N/A</v>
      </c>
      <c r="E55" s="190" t="str">
        <f>IFERROR(_xlfn.XLOOKUP(D55,Rankings!F:F,Rankings!G:G),"")</f>
        <v/>
      </c>
      <c r="F55" s="29" t="str">
        <f>_xlfn.XLOOKUP(E55,Rankings!K:K,Rankings!P:P,"")</f>
        <v/>
      </c>
      <c r="G55" s="33">
        <f>IF(ISNA(VLOOKUP(E55,Rankings!K:N,$C$68,FALSE)),0,(VLOOKUP(E55,Rankings!K:N,$C$68,FALSE)))</f>
        <v>0</v>
      </c>
      <c r="H55" s="106">
        <f>IF(ISNA(VLOOKUP(E55,Data!A:BZ,$G$66,FALSE)),0,((VLOOKUP(E55,Data!A:BZ,$G$66,FALSE))))</f>
        <v>0</v>
      </c>
      <c r="I55" s="33">
        <f>_xlfn.XLOOKUP(E55,Data!A:A,Data!AC:AC,0)</f>
        <v>0</v>
      </c>
      <c r="J55" s="107" t="str">
        <f t="shared" ref="J55:J63" si="0">IFERROR(H55/I55,"0")</f>
        <v>0</v>
      </c>
      <c r="K55" s="43"/>
    </row>
    <row r="56" spans="1:12" x14ac:dyDescent="0.3">
      <c r="A56" s="41"/>
      <c r="B56" s="44"/>
      <c r="C56" s="41">
        <v>3</v>
      </c>
      <c r="D56" s="41" t="e">
        <f>H7&amp;D58+2</f>
        <v>#N/A</v>
      </c>
      <c r="E56" s="190" t="str">
        <f>IFERROR(_xlfn.XLOOKUP(D56,Rankings!F:F,Rankings!G:G),"")</f>
        <v/>
      </c>
      <c r="F56" s="29" t="str">
        <f>_xlfn.XLOOKUP(E56,Rankings!K:K,Rankings!P:P,"")</f>
        <v/>
      </c>
      <c r="G56" s="33">
        <f>IF(ISNA(VLOOKUP(E56,Rankings!K:N,$C$68,FALSE)),0,(VLOOKUP(E56,Rankings!K:N,$C$68,FALSE)))</f>
        <v>0</v>
      </c>
      <c r="H56" s="106">
        <f>IF(ISNA(VLOOKUP(E56,Data!A:BZ,$G$66,FALSE)),0,((VLOOKUP(E56,Data!A:BZ,$G$66,FALSE))))</f>
        <v>0</v>
      </c>
      <c r="I56" s="33">
        <f>_xlfn.XLOOKUP(E56,Data!A:A,Data!AC:AC,0)</f>
        <v>0</v>
      </c>
      <c r="J56" s="107" t="str">
        <f t="shared" si="0"/>
        <v>0</v>
      </c>
      <c r="K56" s="43"/>
    </row>
    <row r="57" spans="1:12" x14ac:dyDescent="0.3">
      <c r="A57" s="41"/>
      <c r="B57" s="44"/>
      <c r="C57" s="41">
        <v>4</v>
      </c>
      <c r="D57" s="41" t="e">
        <f>H7&amp;D58+1</f>
        <v>#N/A</v>
      </c>
      <c r="E57" s="190" t="str">
        <f>IFERROR(_xlfn.XLOOKUP(D57,Rankings!F:F,Rankings!G:G),"")</f>
        <v/>
      </c>
      <c r="F57" s="29" t="str">
        <f>_xlfn.XLOOKUP(E57,Rankings!K:K,Rankings!P:P,"")</f>
        <v/>
      </c>
      <c r="G57" s="33">
        <f>IF(ISNA(VLOOKUP(E57,Rankings!K:N,$C$68,FALSE)),0,(VLOOKUP(E57,Rankings!K:N,$C$68,FALSE)))</f>
        <v>0</v>
      </c>
      <c r="H57" s="106">
        <f>IF(ISNA(VLOOKUP(E57,Data!A:BZ,$G$66,FALSE)),0,((VLOOKUP(E57,Data!A:BZ,$G$66,FALSE))))</f>
        <v>0</v>
      </c>
      <c r="I57" s="33">
        <f>_xlfn.XLOOKUP(E57,Data!A:A,Data!AC:AC,0)</f>
        <v>0</v>
      </c>
      <c r="J57" s="107" t="str">
        <f t="shared" si="0"/>
        <v>0</v>
      </c>
      <c r="K57" s="43"/>
    </row>
    <row r="58" spans="1:12" s="221" customFormat="1" x14ac:dyDescent="0.3">
      <c r="A58" s="41"/>
      <c r="B58" s="41"/>
      <c r="C58" s="45" t="s">
        <v>518</v>
      </c>
      <c r="D58" s="44" t="e">
        <f>VLOOKUP(D3,Rankings!B:E,C68,FALSE)</f>
        <v>#N/A</v>
      </c>
      <c r="E58" s="191" t="str">
        <f>IF(D3&lt;&gt;0,D3,"")</f>
        <v/>
      </c>
      <c r="F58" s="73" t="str">
        <f>_xlfn.XLOOKUP(E58,Rankings!K:K,Rankings!P:P,"")</f>
        <v/>
      </c>
      <c r="G58" s="34">
        <f>IF(ISNA(VLOOKUP(E58,Rankings!K:N,$C$68,FALSE)),0,(VLOOKUP(E58,Rankings!K:N,$C$68,FALSE)))</f>
        <v>0</v>
      </c>
      <c r="H58" s="195">
        <f>IF(ISNA(VLOOKUP(E58,Data!A:BZ,$G$66,FALSE)),0,((VLOOKUP(E58,Data!A:BZ,$G$66,FALSE))))</f>
        <v>0</v>
      </c>
      <c r="I58" s="34">
        <f>_xlfn.XLOOKUP(E58,Data!A:A,Data!AC:AC,0)</f>
        <v>0</v>
      </c>
      <c r="J58" s="196" t="str">
        <f t="shared" si="0"/>
        <v>0</v>
      </c>
      <c r="K58" s="41"/>
    </row>
    <row r="59" spans="1:12" x14ac:dyDescent="0.3">
      <c r="A59" s="41"/>
      <c r="B59" s="41"/>
      <c r="C59" s="41">
        <v>6</v>
      </c>
      <c r="D59" s="41" t="e">
        <f>H7&amp;D58-1</f>
        <v>#N/A</v>
      </c>
      <c r="E59" s="190" t="str">
        <f>IFERROR(_xlfn.XLOOKUP(D59,Rankings!F:F,Rankings!G:G),"")</f>
        <v/>
      </c>
      <c r="F59" s="29" t="str">
        <f>_xlfn.XLOOKUP(E59,Rankings!K:K,Rankings!P:P,"")</f>
        <v/>
      </c>
      <c r="G59" s="33">
        <f>IF(ISNA(VLOOKUP(E59,Rankings!K:N,$C$68,FALSE)),0,(VLOOKUP(E59,Rankings!K:N,$C$68,FALSE)))</f>
        <v>0</v>
      </c>
      <c r="H59" s="106">
        <f>IF(ISNA(VLOOKUP(E59,Data!A:BZ,$G$66,FALSE)),0,((VLOOKUP(E59,Data!A:BZ,$G$66,FALSE))))</f>
        <v>0</v>
      </c>
      <c r="I59" s="33">
        <f>_xlfn.XLOOKUP(E59,Data!A:A,Data!AC:AC,0)</f>
        <v>0</v>
      </c>
      <c r="J59" s="107" t="str">
        <f t="shared" si="0"/>
        <v>0</v>
      </c>
      <c r="K59" s="43"/>
    </row>
    <row r="60" spans="1:12" x14ac:dyDescent="0.3">
      <c r="A60" s="41"/>
      <c r="B60" s="41"/>
      <c r="C60" s="41">
        <v>7</v>
      </c>
      <c r="D60" s="41" t="e">
        <f>H7&amp;D58-2</f>
        <v>#N/A</v>
      </c>
      <c r="E60" s="190" t="str">
        <f>IFERROR(_xlfn.XLOOKUP(D60,Rankings!F:F,Rankings!G:G),"")</f>
        <v/>
      </c>
      <c r="F60" s="29" t="str">
        <f>_xlfn.XLOOKUP(E60,Rankings!K:K,Rankings!P:P,"")</f>
        <v/>
      </c>
      <c r="G60" s="33">
        <f>IF(ISNA(VLOOKUP(E60,Rankings!K:N,$C$68,FALSE)),0,(VLOOKUP(E60,Rankings!K:N,$C$68,FALSE)))</f>
        <v>0</v>
      </c>
      <c r="H60" s="106">
        <f>IF(ISNA(VLOOKUP(E60,Data!A:BZ,$G$66,FALSE)),0,((VLOOKUP(E60,Data!A:BZ,$G$66,FALSE))))</f>
        <v>0</v>
      </c>
      <c r="I60" s="33">
        <f>_xlfn.XLOOKUP(E60,Data!A:A,Data!AC:AC,0)</f>
        <v>0</v>
      </c>
      <c r="J60" s="107" t="str">
        <f t="shared" si="0"/>
        <v>0</v>
      </c>
      <c r="K60" s="43"/>
    </row>
    <row r="61" spans="1:12" x14ac:dyDescent="0.3">
      <c r="A61" s="41"/>
      <c r="B61" s="41"/>
      <c r="C61" s="41">
        <v>8</v>
      </c>
      <c r="D61" s="41" t="e">
        <f>H7&amp;D58-3</f>
        <v>#N/A</v>
      </c>
      <c r="E61" s="190" t="str">
        <f>IFERROR(_xlfn.XLOOKUP(D61,Rankings!F:F,Rankings!G:G),"")</f>
        <v/>
      </c>
      <c r="F61" s="29" t="str">
        <f>_xlfn.XLOOKUP(E61,Rankings!K:K,Rankings!P:P,"")</f>
        <v/>
      </c>
      <c r="G61" s="33">
        <f>IF(ISNA(VLOOKUP(E61,Rankings!K:N,$C$68,FALSE)),0,(VLOOKUP(E61,Rankings!K:N,$C$68,FALSE)))</f>
        <v>0</v>
      </c>
      <c r="H61" s="106">
        <f>IF(ISNA(VLOOKUP(E61,Data!A:BZ,$G$66,FALSE)),0,((VLOOKUP(E61,Data!A:BZ,$G$66,FALSE))))</f>
        <v>0</v>
      </c>
      <c r="I61" s="33">
        <f>_xlfn.XLOOKUP(E61,Data!A:A,Data!AC:AC,0)</f>
        <v>0</v>
      </c>
      <c r="J61" s="107" t="str">
        <f t="shared" si="0"/>
        <v>0</v>
      </c>
      <c r="K61" s="43"/>
    </row>
    <row r="62" spans="1:12" x14ac:dyDescent="0.3">
      <c r="A62" s="41"/>
      <c r="B62" s="177" t="s">
        <v>783</v>
      </c>
      <c r="C62" s="41">
        <v>9</v>
      </c>
      <c r="D62" s="41" t="e">
        <f>H7&amp;D58-4</f>
        <v>#N/A</v>
      </c>
      <c r="E62" s="190" t="str">
        <f>IFERROR(_xlfn.XLOOKUP(D62,Rankings!F:F,Rankings!G:G),"")</f>
        <v/>
      </c>
      <c r="F62" s="29" t="str">
        <f>_xlfn.XLOOKUP(E62,Rankings!K:K,Rankings!P:P,"")</f>
        <v/>
      </c>
      <c r="G62" s="33">
        <f>IF(ISNA(VLOOKUP(E62,Rankings!K:N,$C$68,FALSE)),0,(VLOOKUP(E62,Rankings!K:N,$C$68,FALSE)))</f>
        <v>0</v>
      </c>
      <c r="H62" s="106">
        <f>IF(ISNA(VLOOKUP(E62,Data!A:BZ,$G$66,FALSE)),0,((VLOOKUP(E62,Data!A:BZ,$G$66,FALSE))))</f>
        <v>0</v>
      </c>
      <c r="I62" s="33">
        <f>_xlfn.XLOOKUP(E62,Data!A:A,Data!AC:AC,0)</f>
        <v>0</v>
      </c>
      <c r="J62" s="107" t="str">
        <f t="shared" si="0"/>
        <v>0</v>
      </c>
      <c r="K62" s="43"/>
    </row>
    <row r="63" spans="1:12" s="221" customFormat="1" x14ac:dyDescent="0.3">
      <c r="A63" s="41"/>
      <c r="B63" s="41"/>
      <c r="C63" s="44"/>
      <c r="D63" s="44" t="str">
        <f>H7&amp;C51</f>
        <v>Pupil number</v>
      </c>
      <c r="E63" s="192" t="str">
        <f>C51</f>
        <v/>
      </c>
      <c r="F63" s="17" t="str">
        <f>"Average for Derbyshire "&amp;C51&amp;" schools"</f>
        <v>Average for Derbyshire  schools</v>
      </c>
      <c r="G63" s="63">
        <f>_xlfn.XLOOKUP(D63,Rankings!F:F,Rankings!G:G,"")</f>
        <v>0</v>
      </c>
      <c r="H63" s="172">
        <f>IF(ISNA(VLOOKUP(E63,Data!A:BZ,$G$66,FALSE)),0,((VLOOKUP(E63,Data!A:BZ,$G$66,FALSE))))</f>
        <v>0</v>
      </c>
      <c r="I63" s="71">
        <f>_xlfn.XLOOKUP(E63,Data!A:A,Data!AC:AC,0)</f>
        <v>0</v>
      </c>
      <c r="J63" s="164" t="str">
        <f t="shared" si="0"/>
        <v>0</v>
      </c>
      <c r="K63" s="41"/>
    </row>
    <row r="64" spans="1:12" x14ac:dyDescent="0.3">
      <c r="A64" s="41"/>
      <c r="B64" s="41"/>
      <c r="C64" s="41"/>
      <c r="D64" s="41"/>
      <c r="E64" s="41"/>
      <c r="F64" s="41"/>
      <c r="G64" s="41"/>
      <c r="H64" s="41"/>
      <c r="I64" s="42"/>
      <c r="J64" s="42"/>
      <c r="K64" s="47"/>
      <c r="L64" s="5"/>
    </row>
    <row r="65" spans="2:11" hidden="1" x14ac:dyDescent="0.3"/>
    <row r="66" spans="2:11" hidden="1" x14ac:dyDescent="0.3">
      <c r="F66" s="223" t="s">
        <v>816</v>
      </c>
      <c r="G66" s="43">
        <f>_xlfn.XLOOKUP(H5,F67:F90,G67:G90)</f>
        <v>5</v>
      </c>
    </row>
    <row r="67" spans="2:11" hidden="1" x14ac:dyDescent="0.3">
      <c r="F67" s="4" t="s">
        <v>2</v>
      </c>
      <c r="G67" s="222">
        <v>5</v>
      </c>
    </row>
    <row r="68" spans="2:11" hidden="1" x14ac:dyDescent="0.3">
      <c r="B68" s="223" t="s">
        <v>861</v>
      </c>
      <c r="C68" s="44">
        <f>_xlfn.XLOOKUP(H7,B69:B71,C69:C71)</f>
        <v>2</v>
      </c>
      <c r="D68" s="41" t="str">
        <f>_xlfn.XLOOKUP(H7,B69:B71,D69:D71)</f>
        <v>per pupil (£)</v>
      </c>
      <c r="F68" s="4" t="s">
        <v>863</v>
      </c>
      <c r="G68" s="222">
        <v>6</v>
      </c>
    </row>
    <row r="69" spans="2:11" hidden="1" x14ac:dyDescent="0.3">
      <c r="B69" s="221" t="s">
        <v>794</v>
      </c>
      <c r="C69" s="221">
        <v>2</v>
      </c>
      <c r="D69" s="221" t="s">
        <v>813</v>
      </c>
      <c r="F69" s="4" t="s">
        <v>786</v>
      </c>
      <c r="G69" s="222">
        <v>7</v>
      </c>
      <c r="J69" s="222"/>
      <c r="K69" s="4"/>
    </row>
    <row r="70" spans="2:11" hidden="1" x14ac:dyDescent="0.3">
      <c r="B70" s="221" t="s">
        <v>797</v>
      </c>
      <c r="C70" s="221">
        <v>3</v>
      </c>
      <c r="D70" s="221" t="s">
        <v>814</v>
      </c>
      <c r="F70" s="4" t="s">
        <v>864</v>
      </c>
      <c r="G70" s="233">
        <v>8</v>
      </c>
      <c r="J70" s="222"/>
      <c r="K70" s="4"/>
    </row>
    <row r="71" spans="2:11" hidden="1" x14ac:dyDescent="0.3">
      <c r="B71" s="221" t="s">
        <v>808</v>
      </c>
      <c r="C71" s="221">
        <v>4</v>
      </c>
      <c r="D71" s="221" t="s">
        <v>813</v>
      </c>
      <c r="F71" s="4" t="s">
        <v>865</v>
      </c>
      <c r="G71" s="222">
        <v>9</v>
      </c>
      <c r="J71" s="222"/>
      <c r="K71" s="4"/>
    </row>
    <row r="72" spans="2:11" hidden="1" x14ac:dyDescent="0.3">
      <c r="D72" s="221"/>
      <c r="F72" s="4" t="s">
        <v>866</v>
      </c>
      <c r="G72" s="222">
        <v>10</v>
      </c>
      <c r="J72" s="222"/>
      <c r="K72" s="4"/>
    </row>
    <row r="73" spans="2:11" hidden="1" x14ac:dyDescent="0.3">
      <c r="F73" s="4" t="s">
        <v>867</v>
      </c>
      <c r="G73" s="222">
        <v>11</v>
      </c>
      <c r="J73" s="222"/>
    </row>
    <row r="74" spans="2:11" hidden="1" x14ac:dyDescent="0.3">
      <c r="F74" s="4" t="s">
        <v>3</v>
      </c>
      <c r="G74" s="222">
        <v>12</v>
      </c>
    </row>
    <row r="75" spans="2:11" hidden="1" x14ac:dyDescent="0.3">
      <c r="F75" s="4" t="s">
        <v>788</v>
      </c>
      <c r="G75" s="222">
        <v>13</v>
      </c>
    </row>
    <row r="76" spans="2:11" hidden="1" x14ac:dyDescent="0.3">
      <c r="F76" s="4" t="s">
        <v>4</v>
      </c>
      <c r="G76" s="222">
        <v>14</v>
      </c>
      <c r="K76" s="4"/>
    </row>
    <row r="77" spans="2:11" hidden="1" x14ac:dyDescent="0.3">
      <c r="F77" s="4" t="s">
        <v>868</v>
      </c>
      <c r="G77" s="222">
        <v>15</v>
      </c>
    </row>
    <row r="78" spans="2:11" hidden="1" x14ac:dyDescent="0.3">
      <c r="F78" s="4" t="s">
        <v>1529</v>
      </c>
      <c r="G78" s="222">
        <v>16</v>
      </c>
    </row>
    <row r="79" spans="2:11" hidden="1" x14ac:dyDescent="0.3">
      <c r="F79" s="4" t="s">
        <v>6</v>
      </c>
      <c r="G79" s="222">
        <v>17</v>
      </c>
    </row>
    <row r="80" spans="2:11" hidden="1" x14ac:dyDescent="0.3">
      <c r="F80" s="4" t="s">
        <v>770</v>
      </c>
      <c r="G80" s="222">
        <v>18</v>
      </c>
    </row>
    <row r="81" spans="6:7" hidden="1" x14ac:dyDescent="0.3">
      <c r="F81" s="4" t="s">
        <v>7</v>
      </c>
      <c r="G81" s="222">
        <v>19</v>
      </c>
    </row>
    <row r="82" spans="6:7" hidden="1" x14ac:dyDescent="0.3">
      <c r="F82" s="4" t="s">
        <v>1145</v>
      </c>
      <c r="G82" s="222">
        <v>20</v>
      </c>
    </row>
    <row r="83" spans="6:7" hidden="1" x14ac:dyDescent="0.3">
      <c r="F83" s="4" t="s">
        <v>8</v>
      </c>
      <c r="G83" s="222">
        <v>21</v>
      </c>
    </row>
    <row r="84" spans="6:7" hidden="1" x14ac:dyDescent="0.3">
      <c r="F84" s="4" t="s">
        <v>9</v>
      </c>
      <c r="G84" s="222">
        <v>22</v>
      </c>
    </row>
    <row r="85" spans="6:7" hidden="1" x14ac:dyDescent="0.3">
      <c r="F85" s="4" t="s">
        <v>15</v>
      </c>
      <c r="G85" s="222">
        <v>23</v>
      </c>
    </row>
    <row r="86" spans="6:7" hidden="1" x14ac:dyDescent="0.3">
      <c r="F86" s="4" t="s">
        <v>10</v>
      </c>
      <c r="G86" s="222">
        <v>24</v>
      </c>
    </row>
    <row r="87" spans="6:7" hidden="1" x14ac:dyDescent="0.3">
      <c r="F87" s="4" t="s">
        <v>11</v>
      </c>
      <c r="G87" s="222">
        <v>25</v>
      </c>
    </row>
    <row r="88" spans="6:7" hidden="1" x14ac:dyDescent="0.3">
      <c r="F88" s="4" t="s">
        <v>787</v>
      </c>
      <c r="G88" s="222">
        <v>26</v>
      </c>
    </row>
    <row r="89" spans="6:7" hidden="1" x14ac:dyDescent="0.3">
      <c r="F89" s="4" t="s">
        <v>12</v>
      </c>
      <c r="G89" s="222">
        <v>27</v>
      </c>
    </row>
    <row r="90" spans="6:7" hidden="1" x14ac:dyDescent="0.3">
      <c r="F90" s="4" t="s">
        <v>13</v>
      </c>
      <c r="G90" s="222">
        <v>28</v>
      </c>
    </row>
  </sheetData>
  <sheetProtection selectLockedCells="1"/>
  <mergeCells count="1">
    <mergeCell ref="B9:J9"/>
  </mergeCells>
  <dataValidations count="2">
    <dataValidation type="list" allowBlank="1" showInputMessage="1" showErrorMessage="1" sqref="H7" xr:uid="{00000000-0002-0000-0300-000000000000}">
      <formula1>$B$69:$B$71</formula1>
    </dataValidation>
    <dataValidation type="list" allowBlank="1" showInputMessage="1" showErrorMessage="1" sqref="H5" xr:uid="{00000000-0002-0000-0300-000001000000}">
      <formula1>$F$67:$F$90</formula1>
    </dataValidation>
  </dataValidations>
  <pageMargins left="0.70866141732283472" right="0.70866141732283472" top="0.74803149606299213" bottom="0.74803149606299213" header="0.31496062992125984" footer="0.31496062992125984"/>
  <pageSetup paperSize="9" scale="59" orientation="portrait" r:id="rId1"/>
  <headerFooter>
    <oddFooter>&amp;C_x000D_&amp;1#&amp;"Calibri"&amp;10&amp;K000000 CONTROLLED&amp;R&amp;"Arial,Regular"&amp;13Public</oddFooter>
  </headerFooter>
  <ignoredErrors>
    <ignoredError sqref="E58" formula="1"/>
    <ignoredError sqref="H54:H63"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358"/>
  <sheetViews>
    <sheetView showGridLines="0" workbookViewId="0">
      <selection activeCell="H5" sqref="H5"/>
    </sheetView>
  </sheetViews>
  <sheetFormatPr defaultColWidth="9.109375" defaultRowHeight="14.4" x14ac:dyDescent="0.3"/>
  <cols>
    <col min="1" max="1" width="9.109375" style="21" customWidth="1"/>
    <col min="2" max="2" width="16.6640625" style="21" customWidth="1"/>
    <col min="3" max="3" width="4.88671875" style="21" customWidth="1"/>
    <col min="4" max="4" width="18.5546875" style="21" hidden="1" customWidth="1"/>
    <col min="5" max="5" width="11.44140625" style="21" customWidth="1"/>
    <col min="6" max="6" width="39.88671875" style="21" customWidth="1"/>
    <col min="7" max="7" width="13.88671875" style="21" customWidth="1"/>
    <col min="8" max="8" width="26.88671875" style="21" customWidth="1"/>
    <col min="9" max="9" width="9.33203125" style="21" customWidth="1"/>
    <col min="10" max="10" width="11.5546875" style="21" customWidth="1"/>
    <col min="11" max="11" width="5.33203125" style="3" customWidth="1"/>
    <col min="12" max="12" width="8.88671875" style="21" hidden="1" customWidth="1"/>
    <col min="13" max="13" width="28.6640625" style="21" bestFit="1" customWidth="1"/>
    <col min="14" max="16384" width="9.109375" style="21"/>
  </cols>
  <sheetData>
    <row r="1" spans="1:13" ht="18" x14ac:dyDescent="0.35">
      <c r="A1" s="128" t="str">
        <f>'Information Page'!B1</f>
        <v>Schools Benchmarking 2024-25</v>
      </c>
      <c r="B1" s="128"/>
      <c r="C1" s="128"/>
      <c r="D1" s="128"/>
      <c r="E1" s="128"/>
      <c r="F1" s="128"/>
      <c r="G1" s="128"/>
      <c r="H1" s="128"/>
      <c r="I1" s="128"/>
      <c r="J1" s="128"/>
      <c r="K1" s="128"/>
      <c r="L1" s="111"/>
      <c r="M1" s="112" t="s">
        <v>1221</v>
      </c>
    </row>
    <row r="2" spans="1:13" ht="9" customHeight="1" x14ac:dyDescent="0.3">
      <c r="A2" s="35"/>
      <c r="B2" s="36"/>
      <c r="C2" s="36"/>
      <c r="D2" s="36"/>
      <c r="E2" s="36"/>
      <c r="F2" s="36"/>
      <c r="G2" s="36"/>
      <c r="H2" s="36"/>
      <c r="I2" s="36"/>
      <c r="J2" s="36"/>
      <c r="K2" s="36"/>
      <c r="L2" s="109"/>
      <c r="M2" s="26"/>
    </row>
    <row r="3" spans="1:13" ht="14.25" customHeight="1" x14ac:dyDescent="0.3">
      <c r="A3" s="35"/>
      <c r="B3" s="35"/>
      <c r="C3" s="35"/>
      <c r="D3" s="27">
        <f>'Information Page'!D3</f>
        <v>0</v>
      </c>
      <c r="E3" s="35"/>
      <c r="F3" s="35"/>
      <c r="G3" s="45" t="str">
        <f>F10</f>
        <v/>
      </c>
      <c r="H3" s="35"/>
      <c r="I3" s="35"/>
      <c r="J3" s="35"/>
      <c r="K3" s="38"/>
      <c r="L3" s="94"/>
      <c r="M3" s="108" t="str">
        <f>H5</f>
        <v>Admin</v>
      </c>
    </row>
    <row r="4" spans="1:13" x14ac:dyDescent="0.3">
      <c r="A4" s="35"/>
      <c r="B4" s="35"/>
      <c r="C4" s="35"/>
      <c r="D4" s="171"/>
      <c r="E4" s="35"/>
      <c r="F4" s="37"/>
      <c r="G4" s="35"/>
      <c r="H4" s="35"/>
      <c r="I4" s="35"/>
      <c r="J4" s="35"/>
      <c r="K4" s="38"/>
      <c r="L4" s="94"/>
      <c r="M4" s="108"/>
    </row>
    <row r="5" spans="1:13" x14ac:dyDescent="0.3">
      <c r="A5" s="35"/>
      <c r="B5" s="35"/>
      <c r="C5" s="35"/>
      <c r="D5" s="35"/>
      <c r="E5" s="35"/>
      <c r="F5" s="35"/>
      <c r="G5" s="39" t="s">
        <v>1552</v>
      </c>
      <c r="H5" s="27" t="s">
        <v>2</v>
      </c>
      <c r="I5" s="35"/>
      <c r="J5" s="35"/>
      <c r="K5" s="38"/>
      <c r="L5" s="94" t="str">
        <f>M3</f>
        <v>Admin</v>
      </c>
      <c r="M5" s="108" t="str">
        <f>_xlfn.XLOOKUP(L5,'Cost Elements Lookup'!A:A,'Cost Elements Lookup'!B:B,"")</f>
        <v xml:space="preserve">   110900  General Basic Pay</v>
      </c>
    </row>
    <row r="6" spans="1:13" x14ac:dyDescent="0.3">
      <c r="A6" s="35"/>
      <c r="B6" s="35"/>
      <c r="C6" s="35"/>
      <c r="D6" s="35"/>
      <c r="E6" s="35"/>
      <c r="F6" s="35"/>
      <c r="G6" s="35"/>
      <c r="H6" s="35"/>
      <c r="I6" s="35"/>
      <c r="J6" s="35"/>
      <c r="K6" s="38"/>
      <c r="L6" s="94" t="str">
        <f>L5&amp;"1"</f>
        <v>Admin1</v>
      </c>
      <c r="M6" s="119" t="str">
        <f>_xlfn.XLOOKUP(L6,'Cost Elements Lookup'!A:A,'Cost Elements Lookup'!B:B,"")</f>
        <v xml:space="preserve">   110901  General Nat Ins</v>
      </c>
    </row>
    <row r="7" spans="1:13" x14ac:dyDescent="0.3">
      <c r="A7" s="35"/>
      <c r="B7" s="35"/>
      <c r="C7" s="35"/>
      <c r="D7" s="35"/>
      <c r="E7" s="35"/>
      <c r="F7" s="35"/>
      <c r="G7" s="39" t="s">
        <v>1553</v>
      </c>
      <c r="H7" s="27" t="s">
        <v>794</v>
      </c>
      <c r="I7" s="35"/>
      <c r="J7" s="35"/>
      <c r="K7" s="38"/>
      <c r="L7" s="94" t="str">
        <f>L5&amp;"2"</f>
        <v>Admin2</v>
      </c>
      <c r="M7" s="119" t="str">
        <f>_xlfn.XLOOKUP(L7,'Cost Elements Lookup'!A:A,'Cost Elements Lookup'!B:B,"")</f>
        <v xml:space="preserve">   110902  General Pension</v>
      </c>
    </row>
    <row r="8" spans="1:13" x14ac:dyDescent="0.3">
      <c r="A8" s="35"/>
      <c r="B8" s="35"/>
      <c r="C8" s="35"/>
      <c r="D8" s="35"/>
      <c r="E8" s="35"/>
      <c r="F8" s="35"/>
      <c r="G8" s="35"/>
      <c r="H8" s="41"/>
      <c r="I8" s="35"/>
      <c r="J8" s="35"/>
      <c r="K8" s="38"/>
      <c r="L8" s="94" t="str">
        <f>L5&amp;"3"</f>
        <v>Admin3</v>
      </c>
      <c r="M8" s="119" t="str">
        <f>_xlfn.XLOOKUP(L8,'Cost Elements Lookup'!A:A,'Cost Elements Lookup'!B:B,"")</f>
        <v xml:space="preserve">   110905  General Overtime</v>
      </c>
    </row>
    <row r="9" spans="1:13" ht="30" customHeight="1" x14ac:dyDescent="0.3">
      <c r="A9" s="35"/>
      <c r="B9" s="44"/>
      <c r="C9" s="41"/>
      <c r="D9" s="41"/>
      <c r="E9" s="193" t="s">
        <v>514</v>
      </c>
      <c r="F9" s="194" t="s">
        <v>515</v>
      </c>
      <c r="G9" s="193" t="str">
        <f>H7</f>
        <v>Pupil number</v>
      </c>
      <c r="H9" s="193" t="str">
        <f>H5&amp;" "&amp;J69</f>
        <v>Admin per pupil (£)</v>
      </c>
      <c r="I9" s="35"/>
      <c r="J9" s="35"/>
      <c r="K9" s="38"/>
      <c r="L9" s="94" t="str">
        <f>L5&amp;"4"</f>
        <v>Admin4</v>
      </c>
      <c r="M9" s="119" t="str">
        <f>_xlfn.XLOOKUP(L9,'Cost Elements Lookup'!A:A,'Cost Elements Lookup'!B:B,"")</f>
        <v xml:space="preserve">   110910  General Sick</v>
      </c>
    </row>
    <row r="10" spans="1:13" ht="15" customHeight="1" x14ac:dyDescent="0.3">
      <c r="A10" s="35"/>
      <c r="B10" s="44"/>
      <c r="C10" s="41"/>
      <c r="D10" s="41"/>
      <c r="E10" s="57">
        <f>D3</f>
        <v>0</v>
      </c>
      <c r="F10" s="58" t="str">
        <f>_xlfn.XLOOKUP(E10,Rankings!K:K,Rankings!P:P,"")</f>
        <v/>
      </c>
      <c r="G10" s="59">
        <f>IF(ISNA(VLOOKUP(E10,Rankings!K:M,$I$69,FALSE)),0,(VLOOKUP(E10,Rankings!K:M,$I$69,FALSE)))</f>
        <v>0</v>
      </c>
      <c r="H10" s="60">
        <f>IF(ISNA(VLOOKUP(E10,Data!A:BZ,$I$66,FALSE)),,((VLOOKUP(E10,Data!A:BZ,$I$66,FALSE))))</f>
        <v>0</v>
      </c>
      <c r="I10" s="35"/>
      <c r="J10" s="35"/>
      <c r="K10" s="43"/>
      <c r="L10" s="94" t="str">
        <f>L5&amp;"5"</f>
        <v>Admin5</v>
      </c>
      <c r="M10" s="119" t="str">
        <f>_xlfn.XLOOKUP(L10,'Cost Elements Lookup'!A:A,'Cost Elements Lookup'!B:B,"")</f>
        <v xml:space="preserve">   110915  General Allowances</v>
      </c>
    </row>
    <row r="11" spans="1:13" ht="15" customHeight="1" x14ac:dyDescent="0.3">
      <c r="A11" s="35"/>
      <c r="B11" s="44"/>
      <c r="C11" s="41"/>
      <c r="D11" s="41"/>
      <c r="E11" s="46"/>
      <c r="F11" s="46"/>
      <c r="G11" s="47"/>
      <c r="H11" s="52"/>
      <c r="I11" s="35"/>
      <c r="J11" s="35"/>
      <c r="K11" s="43"/>
      <c r="L11" s="94" t="str">
        <f>L5&amp;"6"</f>
        <v>Admin6</v>
      </c>
      <c r="M11" s="119" t="str">
        <f>_xlfn.XLOOKUP(L11,'Cost Elements Lookup'!A:A,'Cost Elements Lookup'!B:B,"")</f>
        <v xml:space="preserve">   112500  Gen - Non SS BP</v>
      </c>
    </row>
    <row r="12" spans="1:13" ht="15" customHeight="1" x14ac:dyDescent="0.3">
      <c r="A12" s="35"/>
      <c r="B12" s="44"/>
      <c r="C12" s="42"/>
      <c r="D12" s="42"/>
      <c r="E12" s="35"/>
      <c r="F12" s="64" t="s">
        <v>793</v>
      </c>
      <c r="G12" s="47"/>
      <c r="H12" s="52"/>
      <c r="I12" s="53"/>
      <c r="J12" s="35"/>
      <c r="K12" s="43"/>
      <c r="L12" s="94" t="str">
        <f>L5&amp;"7"</f>
        <v>Admin7</v>
      </c>
      <c r="M12" s="119" t="str">
        <f>_xlfn.XLOOKUP(L12,'Cost Elements Lookup'!A:A,'Cost Elements Lookup'!B:B,"")</f>
        <v xml:space="preserve">   112501  Gen - Non SS NI</v>
      </c>
    </row>
    <row r="13" spans="1:13" ht="15" customHeight="1" x14ac:dyDescent="0.3">
      <c r="A13" s="35"/>
      <c r="B13" s="44"/>
      <c r="C13" s="41"/>
      <c r="D13" s="41"/>
      <c r="E13" s="54" t="str">
        <f>_xlfn.XLOOKUP(F13,Rankings!P:P,Rankings!K:K,"")</f>
        <v>CIP2296</v>
      </c>
      <c r="F13" s="209" t="s">
        <v>645</v>
      </c>
      <c r="G13" s="70">
        <f>IF(ISNA(VLOOKUP(E13,Rankings!K:M,$I$69,FALSE)),0,(VLOOKUP(E13,Rankings!K:M,$I$69,FALSE)))</f>
        <v>238.93</v>
      </c>
      <c r="H13" s="55">
        <f>IF(ISNA(VLOOKUP(E13,Data!A:BZ,$I$66,FALSE)),0,((VLOOKUP(E13,Data!A:BZ,$I$66,FALSE))))</f>
        <v>326.82697861298288</v>
      </c>
      <c r="I13" s="35"/>
      <c r="J13" s="35"/>
      <c r="K13" s="38"/>
      <c r="L13" s="94" t="str">
        <f>L5&amp;"8"</f>
        <v>Admin8</v>
      </c>
      <c r="M13" s="119" t="str">
        <f>_xlfn.XLOOKUP(L13,'Cost Elements Lookup'!A:A,'Cost Elements Lookup'!B:B,"")</f>
        <v xml:space="preserve">   112502  Gen - Non SS Pen</v>
      </c>
    </row>
    <row r="14" spans="1:13" x14ac:dyDescent="0.3">
      <c r="A14" s="35"/>
      <c r="B14" s="44"/>
      <c r="C14" s="41"/>
      <c r="D14" s="41"/>
      <c r="E14" s="50" t="str">
        <f>_xlfn.XLOOKUP(F14,Rankings!P:P,Rankings!K:K,"")</f>
        <v>CIP2623</v>
      </c>
      <c r="F14" s="210" t="s">
        <v>678</v>
      </c>
      <c r="G14" s="33">
        <f>IF(ISNA(VLOOKUP(E14,Rankings!K:M,$I$69,FALSE)),0,(VLOOKUP(E14,Rankings!K:M,$I$69,FALSE)))</f>
        <v>86</v>
      </c>
      <c r="H14" s="30">
        <f>IF(ISNA(VLOOKUP(E14,Data!A:BZ,$I$66,FALSE)),0,((VLOOKUP(E14,Data!A:BZ,$I$66,FALSE))))</f>
        <v>325.90511627906972</v>
      </c>
      <c r="I14" s="35"/>
      <c r="J14" s="35"/>
      <c r="K14" s="38"/>
      <c r="L14" s="94" t="str">
        <f>L5&amp;"9"</f>
        <v>Admin9</v>
      </c>
      <c r="M14" s="119" t="str">
        <f>_xlfn.XLOOKUP(L14,'Cost Elements Lookup'!A:A,'Cost Elements Lookup'!B:B,"")</f>
        <v xml:space="preserve">   112505  Gen - Non SS OT</v>
      </c>
    </row>
    <row r="15" spans="1:13" x14ac:dyDescent="0.3">
      <c r="A15" s="35"/>
      <c r="B15" s="44"/>
      <c r="C15" s="41"/>
      <c r="D15" s="41"/>
      <c r="E15" s="50" t="str">
        <f>_xlfn.XLOOKUP(F15,Rankings!P:P,Rankings!K:K,"")</f>
        <v>CIP2196</v>
      </c>
      <c r="F15" s="210" t="s">
        <v>608</v>
      </c>
      <c r="G15" s="33">
        <f>IF(ISNA(VLOOKUP(E15,Rankings!K:M,$I$69,FALSE)),0,(VLOOKUP(E15,Rankings!K:M,$I$69,FALSE)))</f>
        <v>234.01894736842104</v>
      </c>
      <c r="H15" s="30">
        <f>IF(ISNA(VLOOKUP(E15,Data!A:BZ,$I$66,FALSE)),0,((VLOOKUP(E15,Data!A:BZ,$I$66,FALSE))))</f>
        <v>252.8153838195737</v>
      </c>
      <c r="I15" s="35"/>
      <c r="J15" s="35"/>
      <c r="K15" s="38"/>
      <c r="L15" s="94" t="str">
        <f>L5&amp;"10"</f>
        <v>Admin10</v>
      </c>
      <c r="M15" s="119" t="str">
        <f>_xlfn.XLOOKUP(L15,'Cost Elements Lookup'!A:A,'Cost Elements Lookup'!B:B,"")</f>
        <v xml:space="preserve">   112506  Gen - Non SS Relief</v>
      </c>
    </row>
    <row r="16" spans="1:13" x14ac:dyDescent="0.3">
      <c r="A16" s="35"/>
      <c r="B16" s="41"/>
      <c r="C16" s="45"/>
      <c r="D16" s="44"/>
      <c r="E16" s="50" t="str">
        <f>_xlfn.XLOOKUP(F16,Rankings!P:P,Rankings!K:K,"")</f>
        <v>CIP2245</v>
      </c>
      <c r="F16" s="210" t="s">
        <v>623</v>
      </c>
      <c r="G16" s="33">
        <f>IF(ISNA(VLOOKUP(E16,Rankings!K:M,$I$69,FALSE)),0,(VLOOKUP(E16,Rankings!K:M,$I$69,FALSE)))</f>
        <v>104.88947368421053</v>
      </c>
      <c r="H16" s="30">
        <f>IF(ISNA(VLOOKUP(E16,Data!A:BZ,$I$66,FALSE)),0,((VLOOKUP(E16,Data!A:BZ,$I$66,FALSE))))</f>
        <v>415.76774549651265</v>
      </c>
      <c r="I16" s="35"/>
      <c r="J16" s="35"/>
      <c r="K16" s="38"/>
      <c r="L16" s="94" t="str">
        <f>L5&amp;"11"</f>
        <v>Admin11</v>
      </c>
      <c r="M16" s="119" t="str">
        <f>_xlfn.XLOOKUP(L16,'Cost Elements Lookup'!A:A,'Cost Elements Lookup'!B:B,"")</f>
        <v xml:space="preserve">   112510  Gen - Non SS SP</v>
      </c>
    </row>
    <row r="17" spans="1:13" x14ac:dyDescent="0.3">
      <c r="A17" s="35"/>
      <c r="B17" s="44"/>
      <c r="C17" s="41"/>
      <c r="D17" s="41"/>
      <c r="E17" s="50" t="str">
        <f>_xlfn.XLOOKUP(F17,Rankings!P:P,Rankings!K:K,"")</f>
        <v>CIP2338</v>
      </c>
      <c r="F17" s="210" t="s">
        <v>659</v>
      </c>
      <c r="G17" s="33">
        <f>IF(ISNA(VLOOKUP(E17,Rankings!K:M,$I$69,FALSE)),0,(VLOOKUP(E17,Rankings!K:M,$I$69,FALSE)))</f>
        <v>133.71368421052631</v>
      </c>
      <c r="H17" s="30">
        <f>IF(ISNA(VLOOKUP(E17,Data!A:BZ,$I$66,FALSE)),0,((VLOOKUP(E17,Data!A:BZ,$I$66,FALSE))))</f>
        <v>313.08128384498991</v>
      </c>
      <c r="I17" s="35"/>
      <c r="J17" s="35"/>
      <c r="K17" s="38"/>
      <c r="L17" s="94" t="str">
        <f>L5&amp;"12"</f>
        <v>Admin12</v>
      </c>
      <c r="M17" s="119" t="str">
        <f>_xlfn.XLOOKUP(L17,'Cost Elements Lookup'!A:A,'Cost Elements Lookup'!B:B,"")</f>
        <v xml:space="preserve">   112515  Gen - Non SS Allow</v>
      </c>
    </row>
    <row r="18" spans="1:13" s="6" customFormat="1" x14ac:dyDescent="0.3">
      <c r="A18" s="35"/>
      <c r="B18" s="41"/>
      <c r="C18" s="41"/>
      <c r="D18" s="41"/>
      <c r="E18" s="50" t="str">
        <f>_xlfn.XLOOKUP(F18,Rankings!P:P,Rankings!K:K,"")</f>
        <v>CIP2017</v>
      </c>
      <c r="F18" s="210" t="s">
        <v>528</v>
      </c>
      <c r="G18" s="33">
        <f>IF(ISNA(VLOOKUP(E18,Rankings!K:M,$I$69,FALSE)),0,(VLOOKUP(E18,Rankings!K:M,$I$69,FALSE)))</f>
        <v>239.16030526315791</v>
      </c>
      <c r="H18" s="30">
        <f>IF(ISNA(VLOOKUP(E18,Data!A:BZ,$I$66,FALSE)),0,((VLOOKUP(E18,Data!A:BZ,$I$66,FALSE))))</f>
        <v>199.10333333333338</v>
      </c>
      <c r="I18" s="35"/>
      <c r="J18" s="35"/>
      <c r="K18" s="35"/>
      <c r="L18" s="94" t="str">
        <f>L5&amp;"13"</f>
        <v>Admin13</v>
      </c>
      <c r="M18" s="119" t="str">
        <f>_xlfn.XLOOKUP(L18,'Cost Elements Lookup'!A:A,'Cost Elements Lookup'!B:B,"")</f>
        <v/>
      </c>
    </row>
    <row r="19" spans="1:13" x14ac:dyDescent="0.3">
      <c r="A19" s="35"/>
      <c r="B19" s="41"/>
      <c r="C19" s="41"/>
      <c r="D19" s="41"/>
      <c r="E19" s="50" t="str">
        <f>_xlfn.XLOOKUP(F19,Rankings!P:P,Rankings!K:K,"")</f>
        <v>CIP2018</v>
      </c>
      <c r="F19" s="210" t="s">
        <v>529</v>
      </c>
      <c r="G19" s="33">
        <f>IF(ISNA(VLOOKUP(E19,Rankings!K:M,$I$69,FALSE)),0,(VLOOKUP(E19,Rankings!K:M,$I$69,FALSE)))</f>
        <v>194</v>
      </c>
      <c r="H19" s="30">
        <f>IF(ISNA(VLOOKUP(E19,Data!A:BZ,$I$66,FALSE)),0,((VLOOKUP(E19,Data!A:BZ,$I$66,FALSE))))</f>
        <v>246.52088082901565</v>
      </c>
      <c r="I19" s="35"/>
      <c r="J19" s="35"/>
      <c r="K19" s="38"/>
      <c r="L19" s="94" t="str">
        <f>L5&amp;"14"</f>
        <v>Admin14</v>
      </c>
      <c r="M19" s="119" t="str">
        <f>_xlfn.XLOOKUP(L19,'Cost Elements Lookup'!A:A,'Cost Elements Lookup'!B:B,"")</f>
        <v/>
      </c>
    </row>
    <row r="20" spans="1:13" x14ac:dyDescent="0.3">
      <c r="A20" s="35"/>
      <c r="B20" s="41"/>
      <c r="C20" s="41"/>
      <c r="D20" s="41"/>
      <c r="E20" s="32" t="str">
        <f>_xlfn.XLOOKUP(F20,Rankings!P:P,Rankings!K:K,"")</f>
        <v>CIP2021</v>
      </c>
      <c r="F20" s="211" t="s">
        <v>531</v>
      </c>
      <c r="G20" s="71">
        <f>IF(ISNA(VLOOKUP(E20,Rankings!K:M,$I$69,FALSE)),0,(VLOOKUP(E20,Rankings!K:M,$I$69,FALSE)))</f>
        <v>66</v>
      </c>
      <c r="H20" s="51">
        <f>IF(ISNA(VLOOKUP(E20,Data!A:BZ,$I$66,FALSE)),0,((VLOOKUP(E20,Data!A:BZ,$I$66,FALSE))))</f>
        <v>307.42342105263162</v>
      </c>
      <c r="I20" s="35"/>
      <c r="J20" s="35"/>
      <c r="K20" s="38"/>
      <c r="L20" s="94" t="str">
        <f>L5&amp;"15"</f>
        <v>Admin15</v>
      </c>
      <c r="M20" s="119" t="str">
        <f>_xlfn.XLOOKUP(L20,'Cost Elements Lookup'!A:A,'Cost Elements Lookup'!B:B,"")</f>
        <v/>
      </c>
    </row>
    <row r="21" spans="1:13" x14ac:dyDescent="0.3">
      <c r="A21" s="35"/>
      <c r="B21" s="41"/>
      <c r="C21" s="44"/>
      <c r="D21" s="44"/>
      <c r="E21" s="42"/>
      <c r="F21" s="42"/>
      <c r="G21" s="47"/>
      <c r="H21" s="52"/>
      <c r="I21" s="35"/>
      <c r="J21" s="35"/>
      <c r="K21" s="38"/>
      <c r="L21" s="94" t="str">
        <f>L5&amp;"16"</f>
        <v>Admin16</v>
      </c>
      <c r="M21" s="119" t="str">
        <f>_xlfn.XLOOKUP(L21,'Cost Elements Lookup'!A:A,'Cost Elements Lookup'!B:B,"")</f>
        <v/>
      </c>
    </row>
    <row r="22" spans="1:13" x14ac:dyDescent="0.3">
      <c r="A22" s="35"/>
      <c r="B22" s="239" t="str">
        <f>H5&amp;" Cost "&amp;J69</f>
        <v>Admin Cost per pupil (£)</v>
      </c>
      <c r="C22" s="239"/>
      <c r="D22" s="239"/>
      <c r="E22" s="239"/>
      <c r="F22" s="239"/>
      <c r="G22" s="239"/>
      <c r="H22" s="239"/>
      <c r="I22" s="239"/>
      <c r="J22" s="239"/>
      <c r="K22" s="68"/>
      <c r="L22" s="94" t="str">
        <f>L5&amp;"17"</f>
        <v>Admin17</v>
      </c>
      <c r="M22" s="119" t="str">
        <f>_xlfn.XLOOKUP(L22,'Cost Elements Lookup'!A:A,'Cost Elements Lookup'!B:B,"")</f>
        <v/>
      </c>
    </row>
    <row r="23" spans="1:13" ht="18.75" customHeight="1" x14ac:dyDescent="0.3">
      <c r="A23" s="35"/>
      <c r="B23" s="238"/>
      <c r="C23" s="238"/>
      <c r="D23" s="238"/>
      <c r="E23" s="238"/>
      <c r="F23" s="238"/>
      <c r="G23" s="238"/>
      <c r="H23" s="238"/>
      <c r="I23" s="238"/>
      <c r="J23" s="238"/>
      <c r="K23" s="38"/>
      <c r="L23" s="94" t="str">
        <f>L5&amp;"18"</f>
        <v>Admin18</v>
      </c>
      <c r="M23" s="119" t="str">
        <f>_xlfn.XLOOKUP(L23,'Cost Elements Lookup'!A:A,'Cost Elements Lookup'!B:B,"")</f>
        <v/>
      </c>
    </row>
    <row r="24" spans="1:13" s="6" customFormat="1" x14ac:dyDescent="0.3">
      <c r="A24" s="35"/>
      <c r="B24" s="35"/>
      <c r="C24" s="35"/>
      <c r="D24" s="35"/>
      <c r="E24" s="35"/>
      <c r="F24" s="35"/>
      <c r="G24" s="35"/>
      <c r="H24" s="35"/>
      <c r="I24" s="35"/>
      <c r="J24" s="35"/>
      <c r="K24" s="35"/>
      <c r="L24" s="94" t="str">
        <f>L5&amp;"19"</f>
        <v>Admin19</v>
      </c>
      <c r="M24" s="119" t="str">
        <f>_xlfn.XLOOKUP(L24,'Cost Elements Lookup'!A:A,'Cost Elements Lookup'!B:B,"")</f>
        <v/>
      </c>
    </row>
    <row r="25" spans="1:13" x14ac:dyDescent="0.3">
      <c r="A25" s="35"/>
      <c r="B25" s="35"/>
      <c r="C25" s="35"/>
      <c r="D25" s="35"/>
      <c r="E25" s="35"/>
      <c r="F25" s="35"/>
      <c r="G25" s="35"/>
      <c r="H25" s="35"/>
      <c r="I25" s="35"/>
      <c r="J25" s="35"/>
      <c r="K25" s="47"/>
      <c r="L25" s="5"/>
    </row>
    <row r="26" spans="1:13" x14ac:dyDescent="0.3">
      <c r="A26" s="35"/>
      <c r="B26" s="35"/>
      <c r="C26" s="35"/>
      <c r="D26" s="35"/>
      <c r="E26" s="35"/>
      <c r="F26" s="35"/>
      <c r="G26" s="35"/>
      <c r="H26" s="35"/>
      <c r="I26" s="35"/>
      <c r="J26" s="35"/>
      <c r="K26" s="38"/>
    </row>
    <row r="27" spans="1:13" x14ac:dyDescent="0.3">
      <c r="A27" s="35"/>
      <c r="B27" s="35"/>
      <c r="C27" s="35"/>
      <c r="D27" s="35"/>
      <c r="E27" s="35"/>
      <c r="F27" s="35"/>
      <c r="G27" s="35"/>
      <c r="H27" s="35"/>
      <c r="I27" s="35"/>
      <c r="J27" s="35"/>
      <c r="K27" s="38"/>
    </row>
    <row r="28" spans="1:13" x14ac:dyDescent="0.3">
      <c r="A28" s="35"/>
      <c r="B28" s="35"/>
      <c r="C28" s="35"/>
      <c r="D28" s="35"/>
      <c r="E28" s="35"/>
      <c r="F28" s="35"/>
      <c r="G28" s="35"/>
      <c r="H28" s="35"/>
      <c r="I28" s="35"/>
      <c r="J28" s="35"/>
      <c r="K28" s="38"/>
    </row>
    <row r="29" spans="1:13" x14ac:dyDescent="0.3">
      <c r="A29" s="35"/>
      <c r="B29" s="35"/>
      <c r="C29" s="35"/>
      <c r="D29" s="35"/>
      <c r="E29" s="35"/>
      <c r="F29" s="35"/>
      <c r="G29" s="35"/>
      <c r="H29" s="35"/>
      <c r="I29" s="35"/>
      <c r="J29" s="35"/>
      <c r="K29" s="38"/>
    </row>
    <row r="30" spans="1:13" x14ac:dyDescent="0.3">
      <c r="A30" s="35"/>
      <c r="B30" s="35"/>
      <c r="C30" s="35"/>
      <c r="D30" s="35"/>
      <c r="E30" s="35"/>
      <c r="F30" s="35"/>
      <c r="G30" s="35"/>
      <c r="H30" s="35"/>
      <c r="I30" s="35"/>
      <c r="J30" s="38"/>
      <c r="K30" s="35"/>
    </row>
    <row r="31" spans="1:13" x14ac:dyDescent="0.3">
      <c r="A31" s="35"/>
      <c r="B31" s="35"/>
      <c r="C31" s="35"/>
      <c r="D31" s="35"/>
      <c r="E31" s="35"/>
      <c r="F31" s="35"/>
      <c r="G31" s="35"/>
      <c r="H31" s="35"/>
      <c r="I31" s="35"/>
      <c r="J31" s="38"/>
      <c r="K31" s="35"/>
    </row>
    <row r="32" spans="1:13" x14ac:dyDescent="0.3">
      <c r="A32" s="35"/>
      <c r="B32" s="35"/>
      <c r="C32" s="35"/>
      <c r="D32" s="35"/>
      <c r="E32" s="35"/>
      <c r="F32" s="35"/>
      <c r="G32" s="35"/>
      <c r="H32" s="35"/>
      <c r="I32" s="35"/>
      <c r="J32" s="38"/>
      <c r="K32" s="35"/>
    </row>
    <row r="33" spans="1:11" x14ac:dyDescent="0.3">
      <c r="A33" s="35"/>
      <c r="B33" s="35"/>
      <c r="C33" s="35"/>
      <c r="D33" s="35"/>
      <c r="E33" s="35"/>
      <c r="F33" s="35"/>
      <c r="G33" s="35"/>
      <c r="H33" s="35"/>
      <c r="I33" s="35"/>
      <c r="J33" s="38"/>
      <c r="K33" s="35"/>
    </row>
    <row r="34" spans="1:11" x14ac:dyDescent="0.3">
      <c r="A34" s="35"/>
      <c r="B34" s="35"/>
      <c r="C34" s="35"/>
      <c r="D34" s="35"/>
      <c r="E34" s="35"/>
      <c r="F34" s="35"/>
      <c r="G34" s="35"/>
      <c r="H34" s="35"/>
      <c r="I34" s="35"/>
      <c r="J34" s="38"/>
      <c r="K34" s="35"/>
    </row>
    <row r="35" spans="1:11" x14ac:dyDescent="0.3">
      <c r="A35" s="35"/>
      <c r="B35" s="35"/>
      <c r="C35" s="35"/>
      <c r="D35" s="35"/>
      <c r="E35" s="35"/>
      <c r="F35" s="35"/>
      <c r="G35" s="35"/>
      <c r="H35" s="35"/>
      <c r="I35" s="35"/>
      <c r="J35" s="38"/>
      <c r="K35" s="35"/>
    </row>
    <row r="36" spans="1:11" x14ac:dyDescent="0.3">
      <c r="A36" s="35"/>
      <c r="B36" s="35"/>
      <c r="C36" s="35"/>
      <c r="D36" s="35"/>
      <c r="E36" s="35"/>
      <c r="F36" s="35"/>
      <c r="G36" s="35"/>
      <c r="H36" s="35"/>
      <c r="I36" s="35"/>
      <c r="J36" s="38"/>
      <c r="K36" s="35"/>
    </row>
    <row r="37" spans="1:11" x14ac:dyDescent="0.3">
      <c r="A37" s="35"/>
      <c r="B37" s="35"/>
      <c r="C37" s="35"/>
      <c r="D37" s="35"/>
      <c r="E37" s="35"/>
      <c r="F37" s="35"/>
      <c r="G37" s="35"/>
      <c r="H37" s="35"/>
      <c r="I37" s="35"/>
      <c r="J37" s="38"/>
      <c r="K37" s="35"/>
    </row>
    <row r="38" spans="1:11" x14ac:dyDescent="0.3">
      <c r="A38" s="35"/>
      <c r="B38" s="35"/>
      <c r="C38" s="35"/>
      <c r="D38" s="35"/>
      <c r="E38" s="35"/>
      <c r="F38" s="35"/>
      <c r="G38" s="35"/>
      <c r="H38" s="35"/>
      <c r="I38" s="35"/>
      <c r="J38" s="38"/>
      <c r="K38" s="35"/>
    </row>
    <row r="39" spans="1:11" x14ac:dyDescent="0.3">
      <c r="A39" s="35"/>
      <c r="B39" s="35"/>
      <c r="C39" s="35"/>
      <c r="D39" s="35"/>
      <c r="E39" s="35"/>
      <c r="F39" s="35"/>
      <c r="G39" s="35"/>
      <c r="H39" s="35"/>
      <c r="I39" s="35"/>
      <c r="J39" s="38"/>
      <c r="K39" s="35"/>
    </row>
    <row r="40" spans="1:11" x14ac:dyDescent="0.3">
      <c r="A40" s="35"/>
      <c r="B40" s="35"/>
      <c r="C40" s="35"/>
      <c r="D40" s="35"/>
      <c r="E40" s="35"/>
      <c r="F40" s="35"/>
      <c r="G40" s="35"/>
      <c r="H40" s="35"/>
      <c r="I40" s="35"/>
      <c r="J40" s="38"/>
      <c r="K40" s="35"/>
    </row>
    <row r="41" spans="1:11" x14ac:dyDescent="0.3">
      <c r="A41" s="35"/>
      <c r="B41" s="35"/>
      <c r="C41" s="35"/>
      <c r="D41" s="35"/>
      <c r="E41" s="35"/>
      <c r="F41" s="35"/>
      <c r="G41" s="35"/>
      <c r="H41" s="35"/>
      <c r="I41" s="35"/>
      <c r="J41" s="38"/>
      <c r="K41" s="35"/>
    </row>
    <row r="42" spans="1:11" x14ac:dyDescent="0.3">
      <c r="A42" s="35"/>
      <c r="B42" s="35"/>
      <c r="C42" s="35"/>
      <c r="D42" s="35"/>
      <c r="E42" s="35"/>
      <c r="F42" s="35"/>
      <c r="G42" s="35"/>
      <c r="H42" s="35"/>
      <c r="I42" s="35"/>
      <c r="J42" s="38"/>
      <c r="K42" s="35"/>
    </row>
    <row r="43" spans="1:11" x14ac:dyDescent="0.3">
      <c r="A43" s="35"/>
      <c r="B43" s="35"/>
      <c r="C43" s="35"/>
      <c r="D43" s="35"/>
      <c r="E43" s="35"/>
      <c r="F43" s="35"/>
      <c r="G43" s="35"/>
      <c r="H43" s="35"/>
      <c r="I43" s="35"/>
      <c r="J43" s="38"/>
      <c r="K43" s="35"/>
    </row>
    <row r="44" spans="1:11" x14ac:dyDescent="0.3">
      <c r="A44" s="35"/>
      <c r="B44" s="35"/>
      <c r="C44" s="35"/>
      <c r="D44" s="35"/>
      <c r="E44" s="35"/>
      <c r="F44" s="35"/>
      <c r="G44" s="35"/>
      <c r="H44" s="35"/>
      <c r="I44" s="35"/>
      <c r="J44" s="38"/>
      <c r="K44" s="35"/>
    </row>
    <row r="45" spans="1:11" x14ac:dyDescent="0.3">
      <c r="A45" s="35"/>
      <c r="B45" s="35"/>
      <c r="C45" s="35"/>
      <c r="D45" s="35"/>
      <c r="E45" s="35"/>
      <c r="F45" s="35"/>
      <c r="G45" s="35"/>
      <c r="H45" s="35"/>
      <c r="I45" s="35"/>
      <c r="J45" s="38"/>
      <c r="K45" s="35"/>
    </row>
    <row r="46" spans="1:11" x14ac:dyDescent="0.3">
      <c r="A46" s="35"/>
      <c r="B46" s="35"/>
      <c r="C46" s="35"/>
      <c r="D46" s="35"/>
      <c r="E46" s="35"/>
      <c r="F46" s="35"/>
      <c r="G46" s="35"/>
      <c r="H46" s="35"/>
      <c r="I46" s="35"/>
      <c r="J46" s="38"/>
      <c r="K46" s="35"/>
    </row>
    <row r="47" spans="1:11" x14ac:dyDescent="0.3">
      <c r="A47" s="35"/>
      <c r="B47" s="35"/>
      <c r="C47" s="35"/>
      <c r="D47" s="35"/>
      <c r="E47" s="35"/>
      <c r="F47" s="35"/>
      <c r="G47" s="35"/>
      <c r="H47" s="35"/>
      <c r="I47" s="35"/>
      <c r="J47" s="38"/>
      <c r="K47" s="35"/>
    </row>
    <row r="48" spans="1:11" x14ac:dyDescent="0.3">
      <c r="A48" s="35"/>
      <c r="B48" s="35"/>
      <c r="C48" s="35"/>
      <c r="D48" s="35"/>
      <c r="E48" s="35"/>
      <c r="F48" s="35"/>
      <c r="G48" s="35"/>
      <c r="H48" s="35"/>
      <c r="I48" s="35"/>
      <c r="J48" s="38"/>
      <c r="K48" s="35"/>
    </row>
    <row r="49" spans="1:11" x14ac:dyDescent="0.3">
      <c r="A49" s="35"/>
      <c r="B49" s="35"/>
      <c r="C49" s="35"/>
      <c r="D49" s="35"/>
      <c r="E49" s="35"/>
      <c r="F49" s="35"/>
      <c r="G49" s="35"/>
      <c r="H49" s="35"/>
      <c r="I49" s="35"/>
      <c r="J49" s="38"/>
      <c r="K49" s="35"/>
    </row>
    <row r="50" spans="1:11" x14ac:dyDescent="0.3">
      <c r="A50" s="35"/>
      <c r="B50" s="35"/>
      <c r="C50" s="35"/>
      <c r="D50" s="35"/>
      <c r="E50" s="35"/>
      <c r="F50" s="35"/>
      <c r="G50" s="35"/>
      <c r="H50" s="35"/>
      <c r="I50" s="35"/>
      <c r="J50" s="38"/>
      <c r="K50" s="35"/>
    </row>
    <row r="51" spans="1:11" x14ac:dyDescent="0.3">
      <c r="A51" s="35"/>
      <c r="B51" s="35"/>
      <c r="C51" s="35"/>
      <c r="D51" s="35"/>
      <c r="E51" s="35"/>
      <c r="F51" s="35"/>
      <c r="G51" s="35"/>
      <c r="H51" s="35"/>
      <c r="I51" s="35"/>
      <c r="J51" s="38"/>
      <c r="K51" s="35"/>
    </row>
    <row r="52" spans="1:11" x14ac:dyDescent="0.3">
      <c r="A52" s="35"/>
      <c r="B52" s="35"/>
      <c r="C52" s="35"/>
      <c r="D52" s="35"/>
      <c r="E52" s="35"/>
      <c r="F52" s="35"/>
      <c r="G52" s="35"/>
      <c r="H52" s="35"/>
      <c r="I52" s="35"/>
      <c r="J52" s="38"/>
      <c r="K52" s="35"/>
    </row>
    <row r="53" spans="1:11" x14ac:dyDescent="0.3">
      <c r="A53" s="35"/>
      <c r="B53" s="35"/>
      <c r="C53" s="35"/>
      <c r="D53" s="35"/>
      <c r="E53" s="35"/>
      <c r="F53" s="35"/>
      <c r="G53" s="35"/>
      <c r="H53" s="35"/>
      <c r="I53" s="35"/>
      <c r="J53" s="38"/>
      <c r="K53" s="35"/>
    </row>
    <row r="54" spans="1:11" x14ac:dyDescent="0.3">
      <c r="A54" s="35"/>
      <c r="B54" s="35"/>
      <c r="C54" s="35"/>
      <c r="D54" s="35"/>
      <c r="E54" s="35"/>
      <c r="F54" s="35"/>
      <c r="G54" s="35"/>
      <c r="H54" s="35"/>
      <c r="I54" s="35"/>
      <c r="J54" s="38"/>
      <c r="K54" s="35"/>
    </row>
    <row r="55" spans="1:11" x14ac:dyDescent="0.3">
      <c r="A55" s="35"/>
      <c r="B55" s="35"/>
      <c r="C55" s="35"/>
      <c r="D55" s="35"/>
      <c r="E55" s="35"/>
      <c r="F55" s="35"/>
      <c r="G55" s="35"/>
      <c r="H55" s="35"/>
      <c r="I55" s="35"/>
      <c r="J55" s="38"/>
      <c r="K55" s="35"/>
    </row>
    <row r="56" spans="1:11" x14ac:dyDescent="0.3">
      <c r="A56" s="35"/>
      <c r="B56" s="35"/>
      <c r="C56" s="35"/>
      <c r="D56" s="35"/>
      <c r="E56" s="35"/>
      <c r="F56" s="35"/>
      <c r="G56" s="35"/>
      <c r="H56" s="35"/>
      <c r="I56" s="35"/>
      <c r="J56" s="38"/>
      <c r="K56" s="35"/>
    </row>
    <row r="57" spans="1:11" x14ac:dyDescent="0.3">
      <c r="A57" s="35"/>
      <c r="B57" s="35"/>
      <c r="C57" s="35"/>
      <c r="D57" s="35"/>
      <c r="E57" s="35"/>
      <c r="F57" s="35"/>
      <c r="G57" s="35"/>
      <c r="H57" s="35"/>
      <c r="I57" s="35"/>
      <c r="J57" s="38"/>
      <c r="K57" s="35"/>
    </row>
    <row r="58" spans="1:11" x14ac:dyDescent="0.3">
      <c r="A58" s="35"/>
      <c r="B58" s="35"/>
      <c r="C58" s="35"/>
      <c r="D58" s="35"/>
      <c r="E58" s="35"/>
      <c r="F58" s="35"/>
      <c r="G58" s="35"/>
      <c r="H58" s="35"/>
      <c r="I58" s="35"/>
      <c r="J58" s="38"/>
      <c r="K58" s="35"/>
    </row>
    <row r="59" spans="1:11" x14ac:dyDescent="0.3">
      <c r="A59" s="35"/>
      <c r="B59" s="35"/>
      <c r="C59" s="35"/>
      <c r="D59" s="35"/>
      <c r="E59" s="35"/>
      <c r="F59" s="35"/>
      <c r="G59" s="35"/>
      <c r="H59" s="35"/>
      <c r="I59" s="35"/>
      <c r="J59" s="38"/>
      <c r="K59" s="35"/>
    </row>
    <row r="60" spans="1:11" x14ac:dyDescent="0.3">
      <c r="A60" s="35"/>
      <c r="B60" s="35"/>
      <c r="C60" s="35"/>
      <c r="D60" s="35"/>
      <c r="E60" s="35"/>
      <c r="F60" s="35"/>
      <c r="G60" s="35"/>
      <c r="H60" s="35"/>
      <c r="I60" s="35"/>
      <c r="J60" s="38"/>
      <c r="K60" s="35"/>
    </row>
    <row r="61" spans="1:11" x14ac:dyDescent="0.3">
      <c r="A61" s="35"/>
      <c r="B61" s="35"/>
      <c r="C61" s="35"/>
      <c r="D61" s="35"/>
      <c r="E61" s="35"/>
      <c r="F61" s="35"/>
      <c r="G61" s="35"/>
      <c r="H61" s="35"/>
      <c r="I61" s="35"/>
      <c r="J61" s="38"/>
      <c r="K61" s="35"/>
    </row>
    <row r="62" spans="1:11" x14ac:dyDescent="0.3">
      <c r="A62" s="35"/>
      <c r="B62" s="35"/>
      <c r="C62" s="35"/>
      <c r="D62" s="35"/>
      <c r="E62" s="35"/>
      <c r="F62" s="35"/>
      <c r="G62" s="35"/>
      <c r="H62" s="35"/>
      <c r="I62" s="35"/>
      <c r="J62" s="38"/>
      <c r="K62" s="35"/>
    </row>
    <row r="63" spans="1:11" x14ac:dyDescent="0.3">
      <c r="A63" s="35"/>
      <c r="B63" s="35"/>
      <c r="C63" s="35"/>
      <c r="D63" s="35"/>
      <c r="E63" s="35"/>
      <c r="F63" s="35"/>
      <c r="G63" s="35"/>
      <c r="H63" s="35"/>
      <c r="I63" s="35"/>
      <c r="J63" s="38"/>
      <c r="K63" s="35"/>
    </row>
    <row r="64" spans="1:11" x14ac:dyDescent="0.3">
      <c r="A64" s="35"/>
      <c r="B64" s="35"/>
      <c r="C64" s="35"/>
      <c r="D64" s="35"/>
      <c r="E64" s="35"/>
      <c r="F64" s="35"/>
      <c r="G64" s="53"/>
      <c r="H64" s="53"/>
      <c r="I64" s="35"/>
      <c r="J64" s="38"/>
      <c r="K64" s="35"/>
    </row>
    <row r="65" spans="2:10" s="115" customFormat="1" hidden="1" x14ac:dyDescent="0.3">
      <c r="B65" s="9" t="s">
        <v>861</v>
      </c>
      <c r="C65" s="115" t="s">
        <v>815</v>
      </c>
      <c r="G65" s="167" t="s">
        <v>1222</v>
      </c>
      <c r="J65" s="159"/>
    </row>
    <row r="66" spans="2:10" s="6" customFormat="1" hidden="1" x14ac:dyDescent="0.3">
      <c r="B66" s="108" t="s">
        <v>2</v>
      </c>
      <c r="C66" s="113" t="s">
        <v>645</v>
      </c>
      <c r="G66" s="166" t="str">
        <f>_xlfn.XLOOKUP(C66,Rankings!P:P,Rankings!Q:Q)</f>
        <v>No</v>
      </c>
      <c r="H66" s="96" t="str">
        <f>H7&amp;H5</f>
        <v>Pupil numberAdmin</v>
      </c>
      <c r="I66" s="97">
        <f>_xlfn.XLOOKUP(H66,Graphs!F67:F138,Graphs!G67:G138)</f>
        <v>30</v>
      </c>
      <c r="J66" s="98"/>
    </row>
    <row r="67" spans="2:10" s="6" customFormat="1" hidden="1" x14ac:dyDescent="0.3">
      <c r="B67" s="108" t="s">
        <v>863</v>
      </c>
      <c r="C67" s="113" t="s">
        <v>678</v>
      </c>
      <c r="G67" s="166" t="str">
        <f>_xlfn.XLOOKUP(C67,Rankings!P:P,Rankings!Q:Q)</f>
        <v>No</v>
      </c>
      <c r="H67" s="83"/>
      <c r="I67" s="95"/>
      <c r="J67" s="91"/>
    </row>
    <row r="68" spans="2:10" s="6" customFormat="1" hidden="1" x14ac:dyDescent="0.3">
      <c r="B68" s="108" t="s">
        <v>786</v>
      </c>
      <c r="C68" s="113" t="s">
        <v>608</v>
      </c>
      <c r="G68" s="166" t="str">
        <f>_xlfn.XLOOKUP(C68,Rankings!P:P,Rankings!Q:Q)</f>
        <v>No</v>
      </c>
      <c r="H68" s="83"/>
      <c r="I68" s="25"/>
      <c r="J68" s="84"/>
    </row>
    <row r="69" spans="2:10" s="6" customFormat="1" hidden="1" x14ac:dyDescent="0.3">
      <c r="B69" s="108" t="s">
        <v>864</v>
      </c>
      <c r="C69" s="113" t="s">
        <v>623</v>
      </c>
      <c r="G69" s="166" t="str">
        <f>_xlfn.XLOOKUP(C69,Rankings!P:P,Rankings!Q:Q)</f>
        <v>No</v>
      </c>
      <c r="H69" s="83" t="s">
        <v>862</v>
      </c>
      <c r="I69" s="53">
        <f>_xlfn.XLOOKUP(H7,H70:H71,I70:I71)</f>
        <v>2</v>
      </c>
      <c r="J69" s="99" t="str">
        <f>_xlfn.XLOOKUP(H7,H70:H71,J70:J71)</f>
        <v>per pupil (£)</v>
      </c>
    </row>
    <row r="70" spans="2:10" s="6" customFormat="1" hidden="1" x14ac:dyDescent="0.3">
      <c r="B70" s="108" t="s">
        <v>865</v>
      </c>
      <c r="C70" s="113" t="s">
        <v>659</v>
      </c>
      <c r="G70" s="166" t="str">
        <f>_xlfn.XLOOKUP(C70,Rankings!P:P,Rankings!Q:Q)</f>
        <v>No</v>
      </c>
      <c r="H70" s="83" t="s">
        <v>794</v>
      </c>
      <c r="I70" s="25">
        <v>2</v>
      </c>
      <c r="J70" s="84" t="s">
        <v>813</v>
      </c>
    </row>
    <row r="71" spans="2:10" s="6" customFormat="1" hidden="1" x14ac:dyDescent="0.3">
      <c r="B71" s="108" t="s">
        <v>866</v>
      </c>
      <c r="C71" s="113" t="s">
        <v>528</v>
      </c>
      <c r="G71" s="166" t="str">
        <f>_xlfn.XLOOKUP(C71,Rankings!P:P,Rankings!Q:Q)</f>
        <v>No</v>
      </c>
      <c r="H71" s="85" t="s">
        <v>797</v>
      </c>
      <c r="I71" s="86">
        <v>3</v>
      </c>
      <c r="J71" s="87" t="s">
        <v>814</v>
      </c>
    </row>
    <row r="72" spans="2:10" s="6" customFormat="1" hidden="1" x14ac:dyDescent="0.3">
      <c r="B72" s="108" t="s">
        <v>867</v>
      </c>
      <c r="C72" s="113" t="s">
        <v>529</v>
      </c>
      <c r="G72" s="166" t="str">
        <f>_xlfn.XLOOKUP(C72,Rankings!P:P,Rankings!Q:Q)</f>
        <v>No</v>
      </c>
      <c r="H72" s="82"/>
      <c r="J72" s="94"/>
    </row>
    <row r="73" spans="2:10" s="6" customFormat="1" hidden="1" x14ac:dyDescent="0.3">
      <c r="B73" s="108" t="s">
        <v>3</v>
      </c>
      <c r="C73" s="113" t="s">
        <v>531</v>
      </c>
      <c r="G73" s="166" t="str">
        <f>_xlfn.XLOOKUP(C73,Rankings!P:P,Rankings!Q:Q)</f>
        <v>No</v>
      </c>
      <c r="H73" s="82"/>
    </row>
    <row r="74" spans="2:10" s="6" customFormat="1" hidden="1" x14ac:dyDescent="0.3">
      <c r="B74" s="108" t="s">
        <v>788</v>
      </c>
      <c r="C74" s="113" t="s">
        <v>532</v>
      </c>
      <c r="G74" s="166" t="str">
        <f>_xlfn.XLOOKUP(C74,Rankings!P:P,Rankings!Q:Q)</f>
        <v>No</v>
      </c>
      <c r="H74" s="82"/>
    </row>
    <row r="75" spans="2:10" s="6" customFormat="1" hidden="1" x14ac:dyDescent="0.3">
      <c r="B75" s="108" t="s">
        <v>4</v>
      </c>
      <c r="C75" s="113" t="s">
        <v>684</v>
      </c>
      <c r="G75" s="166" t="str">
        <f>_xlfn.XLOOKUP(C75,Rankings!P:P,Rankings!Q:Q)</f>
        <v>No</v>
      </c>
      <c r="H75" s="82"/>
    </row>
    <row r="76" spans="2:10" s="6" customFormat="1" hidden="1" x14ac:dyDescent="0.3">
      <c r="B76" s="108" t="s">
        <v>868</v>
      </c>
      <c r="C76" s="113" t="s">
        <v>685</v>
      </c>
      <c r="G76" s="166" t="str">
        <f>_xlfn.XLOOKUP(C76,Rankings!P:P,Rankings!Q:Q)</f>
        <v>No</v>
      </c>
      <c r="H76" s="82"/>
    </row>
    <row r="77" spans="2:10" s="6" customFormat="1" hidden="1" x14ac:dyDescent="0.3">
      <c r="B77" s="108" t="s">
        <v>1529</v>
      </c>
      <c r="C77" s="113" t="s">
        <v>764</v>
      </c>
      <c r="G77" s="166" t="str">
        <f>_xlfn.XLOOKUP(C77,Rankings!P:P,Rankings!Q:Q)</f>
        <v>No</v>
      </c>
      <c r="H77" s="82"/>
    </row>
    <row r="78" spans="2:10" s="6" customFormat="1" hidden="1" x14ac:dyDescent="0.3">
      <c r="B78" s="108" t="s">
        <v>6</v>
      </c>
      <c r="C78" s="113" t="s">
        <v>677</v>
      </c>
      <c r="G78" s="166" t="str">
        <f>_xlfn.XLOOKUP(C78,Rankings!P:P,Rankings!Q:Q)</f>
        <v>No</v>
      </c>
      <c r="H78" s="82"/>
    </row>
    <row r="79" spans="2:10" s="6" customFormat="1" hidden="1" x14ac:dyDescent="0.3">
      <c r="B79" s="108" t="s">
        <v>770</v>
      </c>
      <c r="C79" s="113" t="s">
        <v>906</v>
      </c>
      <c r="G79" s="166" t="str">
        <f>_xlfn.XLOOKUP(C79,Rankings!P:P,Rankings!Q:Q)</f>
        <v>No</v>
      </c>
      <c r="H79" s="82"/>
    </row>
    <row r="80" spans="2:10" s="6" customFormat="1" hidden="1" x14ac:dyDescent="0.3">
      <c r="B80" s="108" t="s">
        <v>7</v>
      </c>
      <c r="C80" s="113" t="s">
        <v>704</v>
      </c>
      <c r="G80" s="166" t="str">
        <f>_xlfn.XLOOKUP(C80,Rankings!P:P,Rankings!Q:Q)</f>
        <v>No</v>
      </c>
      <c r="H80" s="82"/>
    </row>
    <row r="81" spans="2:8" s="6" customFormat="1" hidden="1" x14ac:dyDescent="0.3">
      <c r="B81" s="108" t="s">
        <v>1145</v>
      </c>
      <c r="C81" s="113" t="s">
        <v>562</v>
      </c>
      <c r="G81" s="166" t="str">
        <f>_xlfn.XLOOKUP(C81,Rankings!P:P,Rankings!Q:Q)</f>
        <v>No</v>
      </c>
      <c r="H81" s="82"/>
    </row>
    <row r="82" spans="2:8" s="6" customFormat="1" hidden="1" x14ac:dyDescent="0.3">
      <c r="B82" s="108" t="s">
        <v>8</v>
      </c>
      <c r="C82" s="113" t="s">
        <v>533</v>
      </c>
      <c r="G82" s="166" t="str">
        <f>_xlfn.XLOOKUP(C82,Rankings!P:P,Rankings!Q:Q)</f>
        <v>No</v>
      </c>
      <c r="H82" s="82"/>
    </row>
    <row r="83" spans="2:8" s="6" customFormat="1" hidden="1" x14ac:dyDescent="0.3">
      <c r="B83" s="108" t="s">
        <v>9</v>
      </c>
      <c r="C83" s="113" t="s">
        <v>538</v>
      </c>
      <c r="G83" s="166" t="str">
        <f>_xlfn.XLOOKUP(C83,Rankings!P:P,Rankings!Q:Q)</f>
        <v>No</v>
      </c>
    </row>
    <row r="84" spans="2:8" s="6" customFormat="1" hidden="1" x14ac:dyDescent="0.3">
      <c r="B84" s="108" t="s">
        <v>15</v>
      </c>
      <c r="C84" s="113" t="s">
        <v>753</v>
      </c>
      <c r="G84" s="166" t="str">
        <f>_xlfn.XLOOKUP(C84,Rankings!P:P,Rankings!Q:Q)</f>
        <v>No</v>
      </c>
    </row>
    <row r="85" spans="2:8" s="6" customFormat="1" hidden="1" x14ac:dyDescent="0.3">
      <c r="B85" s="108" t="s">
        <v>10</v>
      </c>
      <c r="C85" s="113" t="s">
        <v>686</v>
      </c>
      <c r="G85" s="166" t="e">
        <f>_xlfn.XLOOKUP(C85,Rankings!P:P,Rankings!Q:Q)</f>
        <v>#N/A</v>
      </c>
    </row>
    <row r="86" spans="2:8" s="6" customFormat="1" hidden="1" x14ac:dyDescent="0.3">
      <c r="B86" s="108" t="s">
        <v>11</v>
      </c>
      <c r="C86" s="113" t="s">
        <v>687</v>
      </c>
      <c r="G86" s="166" t="str">
        <f>_xlfn.XLOOKUP(C86,Rankings!P:P,Rankings!Q:Q)</f>
        <v>No</v>
      </c>
    </row>
    <row r="87" spans="2:8" s="6" customFormat="1" hidden="1" x14ac:dyDescent="0.3">
      <c r="B87" s="108" t="s">
        <v>787</v>
      </c>
      <c r="C87" s="113" t="s">
        <v>688</v>
      </c>
      <c r="G87" s="166" t="e">
        <f>_xlfn.XLOOKUP(C87,Rankings!P:P,Rankings!Q:Q)</f>
        <v>#N/A</v>
      </c>
    </row>
    <row r="88" spans="2:8" s="6" customFormat="1" hidden="1" x14ac:dyDescent="0.3">
      <c r="B88" s="108" t="s">
        <v>12</v>
      </c>
      <c r="C88" s="113" t="s">
        <v>530</v>
      </c>
      <c r="G88" s="166" t="str">
        <f>_xlfn.XLOOKUP(C88,Rankings!P:P,Rankings!Q:Q)</f>
        <v>No</v>
      </c>
    </row>
    <row r="89" spans="2:8" s="6" customFormat="1" hidden="1" x14ac:dyDescent="0.3">
      <c r="B89" s="108" t="s">
        <v>13</v>
      </c>
      <c r="C89" s="113" t="s">
        <v>525</v>
      </c>
      <c r="G89" s="166" t="str">
        <f>_xlfn.XLOOKUP(C89,Rankings!P:P,Rankings!Q:Q)</f>
        <v>No</v>
      </c>
    </row>
    <row r="90" spans="2:8" s="6" customFormat="1" hidden="1" x14ac:dyDescent="0.3">
      <c r="B90" s="24"/>
      <c r="C90" s="113" t="s">
        <v>542</v>
      </c>
      <c r="G90" s="166" t="str">
        <f>_xlfn.XLOOKUP(C90,Rankings!P:P,Rankings!Q:Q)</f>
        <v>No</v>
      </c>
    </row>
    <row r="91" spans="2:8" s="6" customFormat="1" hidden="1" x14ac:dyDescent="0.3">
      <c r="B91" s="24"/>
      <c r="C91" s="113" t="s">
        <v>689</v>
      </c>
      <c r="G91" s="166" t="str">
        <f>_xlfn.XLOOKUP(C91,Rankings!P:P,Rankings!Q:Q)</f>
        <v>No</v>
      </c>
    </row>
    <row r="92" spans="2:8" s="6" customFormat="1" hidden="1" x14ac:dyDescent="0.3">
      <c r="B92" s="24"/>
      <c r="C92" s="113" t="s">
        <v>616</v>
      </c>
      <c r="G92" s="166" t="str">
        <f>_xlfn.XLOOKUP(C92,Rankings!P:P,Rankings!Q:Q)</f>
        <v>No</v>
      </c>
    </row>
    <row r="93" spans="2:8" s="6" customFormat="1" hidden="1" x14ac:dyDescent="0.3">
      <c r="B93" s="24"/>
      <c r="C93" s="113" t="s">
        <v>537</v>
      </c>
      <c r="G93" s="166" t="str">
        <f>_xlfn.XLOOKUP(C93,Rankings!P:P,Rankings!Q:Q)</f>
        <v>No</v>
      </c>
    </row>
    <row r="94" spans="2:8" s="6" customFormat="1" hidden="1" x14ac:dyDescent="0.3">
      <c r="B94" s="24"/>
      <c r="C94" s="113" t="s">
        <v>661</v>
      </c>
      <c r="G94" s="166" t="str">
        <f>_xlfn.XLOOKUP(C94,Rankings!P:P,Rankings!Q:Q)</f>
        <v>No</v>
      </c>
    </row>
    <row r="95" spans="2:8" s="6" customFormat="1" hidden="1" x14ac:dyDescent="0.3">
      <c r="B95" s="24"/>
      <c r="C95" s="113" t="s">
        <v>647</v>
      </c>
      <c r="G95" s="166" t="str">
        <f>_xlfn.XLOOKUP(C95,Rankings!P:P,Rankings!Q:Q)</f>
        <v>No</v>
      </c>
    </row>
    <row r="96" spans="2:8" s="6" customFormat="1" hidden="1" x14ac:dyDescent="0.3">
      <c r="B96" s="24"/>
      <c r="C96" s="113" t="s">
        <v>614</v>
      </c>
      <c r="G96" s="166" t="str">
        <f>_xlfn.XLOOKUP(C96,Rankings!P:P,Rankings!Q:Q)</f>
        <v>No</v>
      </c>
    </row>
    <row r="97" spans="2:7" s="6" customFormat="1" hidden="1" x14ac:dyDescent="0.3">
      <c r="B97" s="24"/>
      <c r="C97" s="113" t="s">
        <v>545</v>
      </c>
      <c r="G97" s="166" t="str">
        <f>_xlfn.XLOOKUP(C97,Rankings!P:P,Rankings!Q:Q)</f>
        <v>No</v>
      </c>
    </row>
    <row r="98" spans="2:7" s="6" customFormat="1" hidden="1" x14ac:dyDescent="0.3">
      <c r="B98" s="24"/>
      <c r="C98" s="113" t="s">
        <v>547</v>
      </c>
      <c r="G98" s="166" t="str">
        <f>_xlfn.XLOOKUP(C98,Rankings!P:P,Rankings!Q:Q)</f>
        <v>No</v>
      </c>
    </row>
    <row r="99" spans="2:7" s="6" customFormat="1" hidden="1" x14ac:dyDescent="0.3">
      <c r="B99" s="24"/>
      <c r="C99" s="113" t="s">
        <v>546</v>
      </c>
      <c r="G99" s="166" t="str">
        <f>_xlfn.XLOOKUP(C99,Rankings!P:P,Rankings!Q:Q)</f>
        <v>No</v>
      </c>
    </row>
    <row r="100" spans="2:7" s="6" customFormat="1" hidden="1" x14ac:dyDescent="0.3">
      <c r="B100" s="24"/>
      <c r="C100" s="113" t="s">
        <v>550</v>
      </c>
      <c r="G100" s="166" t="str">
        <f>_xlfn.XLOOKUP(C100,Rankings!P:P,Rankings!Q:Q)</f>
        <v>No</v>
      </c>
    </row>
    <row r="101" spans="2:7" s="6" customFormat="1" hidden="1" x14ac:dyDescent="0.3">
      <c r="B101" s="24"/>
      <c r="C101" s="113" t="s">
        <v>741</v>
      </c>
      <c r="G101" s="166" t="str">
        <f>_xlfn.XLOOKUP(C101,Rankings!P:P,Rankings!Q:Q)</f>
        <v>No</v>
      </c>
    </row>
    <row r="102" spans="2:7" s="6" customFormat="1" hidden="1" x14ac:dyDescent="0.3">
      <c r="B102" s="24"/>
      <c r="C102" s="113" t="s">
        <v>744</v>
      </c>
      <c r="G102" s="166" t="str">
        <f>_xlfn.XLOOKUP(C102,Rankings!P:P,Rankings!Q:Q)</f>
        <v>No</v>
      </c>
    </row>
    <row r="103" spans="2:7" s="6" customFormat="1" hidden="1" x14ac:dyDescent="0.3">
      <c r="B103" s="24"/>
      <c r="C103" s="113" t="s">
        <v>691</v>
      </c>
      <c r="G103" s="166" t="str">
        <f>_xlfn.XLOOKUP(C103,Rankings!P:P,Rankings!Q:Q)</f>
        <v>No</v>
      </c>
    </row>
    <row r="104" spans="2:7" s="6" customFormat="1" hidden="1" x14ac:dyDescent="0.3">
      <c r="B104" s="24"/>
      <c r="C104" s="113" t="s">
        <v>639</v>
      </c>
      <c r="G104" s="166" t="str">
        <f>_xlfn.XLOOKUP(C104,Rankings!P:P,Rankings!Q:Q)</f>
        <v>No</v>
      </c>
    </row>
    <row r="105" spans="2:7" s="6" customFormat="1" hidden="1" x14ac:dyDescent="0.3">
      <c r="B105" s="24"/>
      <c r="C105" s="113" t="s">
        <v>527</v>
      </c>
      <c r="G105" s="166" t="str">
        <f>_xlfn.XLOOKUP(C105,Rankings!P:P,Rankings!Q:Q)</f>
        <v>No</v>
      </c>
    </row>
    <row r="106" spans="2:7" s="6" customFormat="1" hidden="1" x14ac:dyDescent="0.3">
      <c r="B106" s="24"/>
      <c r="C106" s="113" t="s">
        <v>905</v>
      </c>
      <c r="G106" s="166" t="str">
        <f>_xlfn.XLOOKUP(C106,Rankings!P:P,Rankings!Q:Q)</f>
        <v>No</v>
      </c>
    </row>
    <row r="107" spans="2:7" s="6" customFormat="1" hidden="1" x14ac:dyDescent="0.3">
      <c r="B107" s="24"/>
      <c r="C107" s="113" t="s">
        <v>742</v>
      </c>
      <c r="G107" s="166" t="str">
        <f>_xlfn.XLOOKUP(C107,Rankings!P:P,Rankings!Q:Q)</f>
        <v>No</v>
      </c>
    </row>
    <row r="108" spans="2:7" s="6" customFormat="1" hidden="1" x14ac:dyDescent="0.3">
      <c r="B108" s="24"/>
      <c r="C108" s="113" t="s">
        <v>584</v>
      </c>
      <c r="G108" s="166" t="str">
        <f>_xlfn.XLOOKUP(C108,Rankings!P:P,Rankings!Q:Q)</f>
        <v>No</v>
      </c>
    </row>
    <row r="109" spans="2:7" s="6" customFormat="1" hidden="1" x14ac:dyDescent="0.3">
      <c r="B109" s="24"/>
      <c r="C109" s="113" t="s">
        <v>769</v>
      </c>
      <c r="G109" s="166" t="str">
        <f>_xlfn.XLOOKUP(C109,Rankings!P:P,Rankings!Q:Q)</f>
        <v>No</v>
      </c>
    </row>
    <row r="110" spans="2:7" s="6" customFormat="1" hidden="1" x14ac:dyDescent="0.3">
      <c r="B110" s="24"/>
      <c r="C110" s="113" t="s">
        <v>738</v>
      </c>
      <c r="G110" s="166" t="str">
        <f>_xlfn.XLOOKUP(C110,Rankings!P:P,Rankings!Q:Q)</f>
        <v>No</v>
      </c>
    </row>
    <row r="111" spans="2:7" s="6" customFormat="1" hidden="1" x14ac:dyDescent="0.3">
      <c r="B111" s="24"/>
      <c r="C111" s="113" t="s">
        <v>693</v>
      </c>
      <c r="G111" s="166" t="str">
        <f>_xlfn.XLOOKUP(C111,Rankings!P:P,Rankings!Q:Q)</f>
        <v>No</v>
      </c>
    </row>
    <row r="112" spans="2:7" s="6" customFormat="1" hidden="1" x14ac:dyDescent="0.3">
      <c r="B112" s="24"/>
      <c r="C112" s="113" t="s">
        <v>553</v>
      </c>
      <c r="G112" s="166" t="str">
        <f>_xlfn.XLOOKUP(C112,Rankings!P:P,Rankings!Q:Q)</f>
        <v>No</v>
      </c>
    </row>
    <row r="113" spans="2:10" s="6" customFormat="1" hidden="1" x14ac:dyDescent="0.3">
      <c r="B113" s="24"/>
      <c r="C113" s="113" t="s">
        <v>552</v>
      </c>
      <c r="G113" s="166" t="str">
        <f>_xlfn.XLOOKUP(C113,Rankings!P:P,Rankings!Q:Q)</f>
        <v>No</v>
      </c>
    </row>
    <row r="114" spans="2:10" s="6" customFormat="1" hidden="1" x14ac:dyDescent="0.3">
      <c r="B114" s="24"/>
      <c r="C114" s="113" t="s">
        <v>743</v>
      </c>
      <c r="G114" s="166" t="str">
        <f>_xlfn.XLOOKUP(C114,Rankings!P:P,Rankings!Q:Q)</f>
        <v>No</v>
      </c>
    </row>
    <row r="115" spans="2:10" s="6" customFormat="1" hidden="1" x14ac:dyDescent="0.3">
      <c r="B115" s="24"/>
      <c r="C115" s="113" t="s">
        <v>549</v>
      </c>
      <c r="G115" s="166" t="str">
        <f>_xlfn.XLOOKUP(C115,Rankings!P:P,Rankings!Q:Q)</f>
        <v>No</v>
      </c>
    </row>
    <row r="116" spans="2:10" s="6" customFormat="1" hidden="1" x14ac:dyDescent="0.3">
      <c r="B116" s="24"/>
      <c r="C116" s="113" t="s">
        <v>576</v>
      </c>
      <c r="G116" s="166" t="str">
        <f>_xlfn.XLOOKUP(C116,Rankings!P:P,Rankings!Q:Q)</f>
        <v>No</v>
      </c>
    </row>
    <row r="117" spans="2:10" s="6" customFormat="1" hidden="1" x14ac:dyDescent="0.3">
      <c r="B117" s="24"/>
      <c r="C117" s="113" t="s">
        <v>658</v>
      </c>
      <c r="G117" s="166" t="str">
        <f>_xlfn.XLOOKUP(C117,Rankings!P:P,Rankings!Q:Q)</f>
        <v>No</v>
      </c>
    </row>
    <row r="118" spans="2:10" s="6" customFormat="1" hidden="1" x14ac:dyDescent="0.3">
      <c r="B118" s="24"/>
      <c r="C118" s="113" t="s">
        <v>707</v>
      </c>
      <c r="F118" s="21"/>
      <c r="G118" s="166" t="str">
        <f>_xlfn.XLOOKUP(C118,Rankings!P:P,Rankings!Q:Q)</f>
        <v>No</v>
      </c>
      <c r="H118" s="21"/>
    </row>
    <row r="119" spans="2:10" s="6" customFormat="1" hidden="1" x14ac:dyDescent="0.3">
      <c r="B119" s="24"/>
      <c r="C119" s="113" t="s">
        <v>580</v>
      </c>
      <c r="D119" s="21"/>
      <c r="E119" s="21"/>
      <c r="F119" s="21"/>
      <c r="G119" s="166" t="str">
        <f>_xlfn.XLOOKUP(C119,Rankings!P:P,Rankings!Q:Q)</f>
        <v>No</v>
      </c>
      <c r="H119" s="21"/>
      <c r="I119" s="21"/>
      <c r="J119" s="21"/>
    </row>
    <row r="120" spans="2:10" s="6" customFormat="1" hidden="1" x14ac:dyDescent="0.3">
      <c r="B120" s="24"/>
      <c r="C120" s="113" t="s">
        <v>579</v>
      </c>
      <c r="D120" s="21"/>
      <c r="E120" s="21"/>
      <c r="F120" s="21"/>
      <c r="G120" s="166" t="str">
        <f>_xlfn.XLOOKUP(C120,Rankings!P:P,Rankings!Q:Q)</f>
        <v>No</v>
      </c>
      <c r="H120" s="21"/>
      <c r="I120" s="21"/>
      <c r="J120" s="21"/>
    </row>
    <row r="121" spans="2:10" s="6" customFormat="1" hidden="1" x14ac:dyDescent="0.3">
      <c r="B121" s="24"/>
      <c r="C121" s="113" t="s">
        <v>694</v>
      </c>
      <c r="D121" s="21"/>
      <c r="E121" s="21"/>
      <c r="F121" s="21"/>
      <c r="G121" s="166" t="str">
        <f>_xlfn.XLOOKUP(C121,Rankings!P:P,Rankings!Q:Q)</f>
        <v>No</v>
      </c>
      <c r="H121" s="21"/>
      <c r="I121" s="21"/>
      <c r="J121" s="21"/>
    </row>
    <row r="122" spans="2:10" s="6" customFormat="1" hidden="1" x14ac:dyDescent="0.3">
      <c r="B122" s="24"/>
      <c r="C122" s="113" t="s">
        <v>696</v>
      </c>
      <c r="D122" s="21"/>
      <c r="E122" s="21"/>
      <c r="F122" s="21"/>
      <c r="G122" s="166" t="str">
        <f>_xlfn.XLOOKUP(C122,Rankings!P:P,Rankings!Q:Q)</f>
        <v>No</v>
      </c>
      <c r="H122" s="21"/>
      <c r="I122" s="21"/>
      <c r="J122" s="21"/>
    </row>
    <row r="123" spans="2:10" hidden="1" x14ac:dyDescent="0.3">
      <c r="B123" s="56"/>
      <c r="C123" s="113" t="s">
        <v>567</v>
      </c>
      <c r="G123" s="166" t="str">
        <f>_xlfn.XLOOKUP(C123,Rankings!P:P,Rankings!Q:Q)</f>
        <v>No</v>
      </c>
    </row>
    <row r="124" spans="2:10" hidden="1" x14ac:dyDescent="0.3">
      <c r="B124" s="56"/>
      <c r="C124" s="113" t="s">
        <v>735</v>
      </c>
      <c r="G124" s="166" t="str">
        <f>_xlfn.XLOOKUP(C124,Rankings!P:P,Rankings!Q:Q)</f>
        <v>No</v>
      </c>
    </row>
    <row r="125" spans="2:10" hidden="1" x14ac:dyDescent="0.3">
      <c r="B125" s="56"/>
      <c r="C125" s="113" t="s">
        <v>734</v>
      </c>
      <c r="G125" s="166" t="str">
        <f>_xlfn.XLOOKUP(C125,Rankings!P:P,Rankings!Q:Q)</f>
        <v>No</v>
      </c>
    </row>
    <row r="126" spans="2:10" hidden="1" x14ac:dyDescent="0.3">
      <c r="B126" s="56"/>
      <c r="C126" s="113" t="s">
        <v>554</v>
      </c>
      <c r="G126" s="166" t="str">
        <f>_xlfn.XLOOKUP(C126,Rankings!P:P,Rankings!Q:Q)</f>
        <v>No</v>
      </c>
    </row>
    <row r="127" spans="2:10" hidden="1" x14ac:dyDescent="0.3">
      <c r="B127" s="56"/>
      <c r="C127" s="113" t="s">
        <v>520</v>
      </c>
      <c r="G127" s="166" t="str">
        <f>_xlfn.XLOOKUP(C127,Rankings!P:P,Rankings!Q:Q)</f>
        <v>No</v>
      </c>
    </row>
    <row r="128" spans="2:10" hidden="1" x14ac:dyDescent="0.3">
      <c r="B128" s="56"/>
      <c r="C128" s="113" t="s">
        <v>716</v>
      </c>
      <c r="G128" s="166" t="str">
        <f>_xlfn.XLOOKUP(C128,Rankings!P:P,Rankings!Q:Q)</f>
        <v>No</v>
      </c>
    </row>
    <row r="129" spans="2:7" hidden="1" x14ac:dyDescent="0.3">
      <c r="B129" s="56"/>
      <c r="C129" s="113" t="s">
        <v>555</v>
      </c>
      <c r="G129" s="166" t="str">
        <f>_xlfn.XLOOKUP(C129,Rankings!P:P,Rankings!Q:Q)</f>
        <v>No</v>
      </c>
    </row>
    <row r="130" spans="2:7" hidden="1" x14ac:dyDescent="0.3">
      <c r="B130" s="56"/>
      <c r="C130" s="113" t="s">
        <v>540</v>
      </c>
      <c r="G130" s="166" t="str">
        <f>_xlfn.XLOOKUP(C130,Rankings!P:P,Rankings!Q:Q)</f>
        <v>No</v>
      </c>
    </row>
    <row r="131" spans="2:7" hidden="1" x14ac:dyDescent="0.3">
      <c r="B131" s="56"/>
      <c r="C131" s="113" t="s">
        <v>649</v>
      </c>
      <c r="G131" s="166" t="str">
        <f>_xlfn.XLOOKUP(C131,Rankings!P:P,Rankings!Q:Q)</f>
        <v>No</v>
      </c>
    </row>
    <row r="132" spans="2:7" hidden="1" x14ac:dyDescent="0.3">
      <c r="B132" s="56"/>
      <c r="C132" s="113" t="s">
        <v>594</v>
      </c>
      <c r="G132" s="166" t="str">
        <f>_xlfn.XLOOKUP(C132,Rankings!P:P,Rankings!Q:Q)</f>
        <v>No</v>
      </c>
    </row>
    <row r="133" spans="2:7" hidden="1" x14ac:dyDescent="0.3">
      <c r="B133" s="56"/>
      <c r="C133" s="113" t="s">
        <v>635</v>
      </c>
      <c r="G133" s="166" t="str">
        <f>_xlfn.XLOOKUP(C133,Rankings!P:P,Rankings!Q:Q)</f>
        <v>No</v>
      </c>
    </row>
    <row r="134" spans="2:7" hidden="1" x14ac:dyDescent="0.3">
      <c r="B134" s="56"/>
      <c r="C134" s="113" t="s">
        <v>746</v>
      </c>
      <c r="G134" s="166" t="str">
        <f>_xlfn.XLOOKUP(C134,Rankings!P:P,Rankings!Q:Q)</f>
        <v>No</v>
      </c>
    </row>
    <row r="135" spans="2:7" hidden="1" x14ac:dyDescent="0.3">
      <c r="B135" s="56"/>
      <c r="C135" s="113" t="s">
        <v>749</v>
      </c>
      <c r="G135" s="166" t="str">
        <f>_xlfn.XLOOKUP(C135,Rankings!P:P,Rankings!Q:Q)</f>
        <v>No</v>
      </c>
    </row>
    <row r="136" spans="2:7" hidden="1" x14ac:dyDescent="0.3">
      <c r="B136" s="56"/>
      <c r="C136" s="113" t="s">
        <v>692</v>
      </c>
      <c r="G136" s="166" t="str">
        <f>_xlfn.XLOOKUP(C136,Rankings!P:P,Rankings!Q:Q)</f>
        <v>No</v>
      </c>
    </row>
    <row r="137" spans="2:7" hidden="1" x14ac:dyDescent="0.3">
      <c r="B137" s="56"/>
      <c r="C137" s="113" t="s">
        <v>557</v>
      </c>
      <c r="G137" s="166" t="str">
        <f>_xlfn.XLOOKUP(C137,Rankings!P:P,Rankings!Q:Q)</f>
        <v>No</v>
      </c>
    </row>
    <row r="138" spans="2:7" hidden="1" x14ac:dyDescent="0.3">
      <c r="B138" s="56"/>
      <c r="C138" s="113" t="s">
        <v>558</v>
      </c>
      <c r="G138" s="166" t="e">
        <f>_xlfn.XLOOKUP(C138,Rankings!P:P,Rankings!Q:Q)</f>
        <v>#N/A</v>
      </c>
    </row>
    <row r="139" spans="2:7" hidden="1" x14ac:dyDescent="0.3">
      <c r="B139" s="56"/>
      <c r="C139" s="113" t="s">
        <v>908</v>
      </c>
      <c r="G139" s="166" t="str">
        <f>_xlfn.XLOOKUP(C139,Rankings!P:P,Rankings!Q:Q)</f>
        <v>No</v>
      </c>
    </row>
    <row r="140" spans="2:7" hidden="1" x14ac:dyDescent="0.3">
      <c r="B140" s="56"/>
      <c r="C140" s="113" t="s">
        <v>560</v>
      </c>
      <c r="G140" s="166" t="str">
        <f>_xlfn.XLOOKUP(C140,Rankings!P:P,Rankings!Q:Q)</f>
        <v>No</v>
      </c>
    </row>
    <row r="141" spans="2:7" hidden="1" x14ac:dyDescent="0.3">
      <c r="B141" s="56"/>
      <c r="C141" s="113" t="s">
        <v>559</v>
      </c>
      <c r="G141" s="166" t="str">
        <f>_xlfn.XLOOKUP(C141,Rankings!P:P,Rankings!Q:Q)</f>
        <v>No</v>
      </c>
    </row>
    <row r="142" spans="2:7" hidden="1" x14ac:dyDescent="0.3">
      <c r="B142" s="56"/>
      <c r="C142" s="113" t="s">
        <v>621</v>
      </c>
      <c r="G142" s="166" t="str">
        <f>_xlfn.XLOOKUP(C142,Rankings!P:P,Rankings!Q:Q)</f>
        <v>No</v>
      </c>
    </row>
    <row r="143" spans="2:7" hidden="1" x14ac:dyDescent="0.3">
      <c r="B143" s="56"/>
      <c r="C143" s="113" t="s">
        <v>660</v>
      </c>
      <c r="G143" s="166" t="str">
        <f>_xlfn.XLOOKUP(C143,Rankings!P:P,Rankings!Q:Q)</f>
        <v>No</v>
      </c>
    </row>
    <row r="144" spans="2:7" hidden="1" x14ac:dyDescent="0.3">
      <c r="B144" s="56"/>
      <c r="C144" s="113" t="s">
        <v>703</v>
      </c>
      <c r="G144" s="166" t="str">
        <f>_xlfn.XLOOKUP(C144,Rankings!P:P,Rankings!Q:Q)</f>
        <v>No</v>
      </c>
    </row>
    <row r="145" spans="2:7" hidden="1" x14ac:dyDescent="0.3">
      <c r="B145" s="56"/>
      <c r="C145" s="113" t="s">
        <v>747</v>
      </c>
      <c r="G145" s="166" t="str">
        <f>_xlfn.XLOOKUP(C145,Rankings!P:P,Rankings!Q:Q)</f>
        <v>No</v>
      </c>
    </row>
    <row r="146" spans="2:7" hidden="1" x14ac:dyDescent="0.3">
      <c r="B146" s="56"/>
      <c r="C146" s="113" t="s">
        <v>695</v>
      </c>
      <c r="G146" s="166" t="str">
        <f>_xlfn.XLOOKUP(C146,Rankings!P:P,Rankings!Q:Q)</f>
        <v>No</v>
      </c>
    </row>
    <row r="147" spans="2:7" hidden="1" x14ac:dyDescent="0.3">
      <c r="B147" s="56"/>
      <c r="C147" s="113" t="s">
        <v>566</v>
      </c>
      <c r="G147" s="166" t="str">
        <f>_xlfn.XLOOKUP(C147,Rankings!P:P,Rankings!Q:Q)</f>
        <v>No</v>
      </c>
    </row>
    <row r="148" spans="2:7" hidden="1" x14ac:dyDescent="0.3">
      <c r="B148" s="56"/>
      <c r="C148" s="113" t="s">
        <v>697</v>
      </c>
      <c r="G148" s="166" t="str">
        <f>_xlfn.XLOOKUP(C148,Rankings!P:P,Rankings!Q:Q)</f>
        <v>No</v>
      </c>
    </row>
    <row r="149" spans="2:7" hidden="1" x14ac:dyDescent="0.3">
      <c r="B149" s="56"/>
      <c r="C149" s="113" t="s">
        <v>568</v>
      </c>
      <c r="G149" s="166" t="str">
        <f>_xlfn.XLOOKUP(C149,Rankings!P:P,Rankings!Q:Q)</f>
        <v>No</v>
      </c>
    </row>
    <row r="150" spans="2:7" hidden="1" x14ac:dyDescent="0.3">
      <c r="B150" s="56"/>
      <c r="C150" s="113" t="s">
        <v>651</v>
      </c>
      <c r="G150" s="166" t="str">
        <f>_xlfn.XLOOKUP(C150,Rankings!P:P,Rankings!Q:Q)</f>
        <v>No</v>
      </c>
    </row>
    <row r="151" spans="2:7" hidden="1" x14ac:dyDescent="0.3">
      <c r="B151" s="56"/>
      <c r="C151" s="113" t="s">
        <v>698</v>
      </c>
      <c r="G151" s="166" t="str">
        <f>_xlfn.XLOOKUP(C151,Rankings!P:P,Rankings!Q:Q)</f>
        <v>No</v>
      </c>
    </row>
    <row r="152" spans="2:7" hidden="1" x14ac:dyDescent="0.3">
      <c r="B152" s="56"/>
      <c r="C152" s="113" t="s">
        <v>690</v>
      </c>
      <c r="G152" s="166" t="str">
        <f>_xlfn.XLOOKUP(C152,Rankings!P:P,Rankings!Q:Q)</f>
        <v>No</v>
      </c>
    </row>
    <row r="153" spans="2:7" hidden="1" x14ac:dyDescent="0.3">
      <c r="B153" s="56"/>
      <c r="C153" s="113" t="s">
        <v>666</v>
      </c>
      <c r="G153" s="166" t="str">
        <f>_xlfn.XLOOKUP(C153,Rankings!P:P,Rankings!Q:Q)</f>
        <v>No</v>
      </c>
    </row>
    <row r="154" spans="2:7" hidden="1" x14ac:dyDescent="0.3">
      <c r="B154" s="56"/>
      <c r="C154" s="113" t="s">
        <v>768</v>
      </c>
      <c r="G154" s="166" t="str">
        <f>_xlfn.XLOOKUP(C154,Rankings!P:P,Rankings!Q:Q)</f>
        <v>No</v>
      </c>
    </row>
    <row r="155" spans="2:7" hidden="1" x14ac:dyDescent="0.3">
      <c r="B155" s="56"/>
      <c r="C155" s="113" t="s">
        <v>570</v>
      </c>
      <c r="G155" s="166" t="str">
        <f>_xlfn.XLOOKUP(C155,Rankings!P:P,Rankings!Q:Q)</f>
        <v>No</v>
      </c>
    </row>
    <row r="156" spans="2:7" hidden="1" x14ac:dyDescent="0.3">
      <c r="B156" s="56"/>
      <c r="C156" s="113" t="s">
        <v>543</v>
      </c>
      <c r="G156" s="166" t="str">
        <f>_xlfn.XLOOKUP(C156,Rankings!P:P,Rankings!Q:Q)</f>
        <v>No</v>
      </c>
    </row>
    <row r="157" spans="2:7" hidden="1" x14ac:dyDescent="0.3">
      <c r="B157" s="56"/>
      <c r="C157" s="113" t="s">
        <v>745</v>
      </c>
      <c r="G157" s="166" t="str">
        <f>_xlfn.XLOOKUP(C157,Rankings!P:P,Rankings!Q:Q)</f>
        <v>No</v>
      </c>
    </row>
    <row r="158" spans="2:7" hidden="1" x14ac:dyDescent="0.3">
      <c r="B158" s="56"/>
      <c r="C158" s="113" t="s">
        <v>633</v>
      </c>
      <c r="G158" s="166" t="str">
        <f>_xlfn.XLOOKUP(C158,Rankings!P:P,Rankings!Q:Q)</f>
        <v>No</v>
      </c>
    </row>
    <row r="159" spans="2:7" hidden="1" x14ac:dyDescent="0.3">
      <c r="B159" s="56"/>
      <c r="C159" s="113" t="s">
        <v>617</v>
      </c>
      <c r="G159" s="166" t="str">
        <f>_xlfn.XLOOKUP(C159,Rankings!P:P,Rankings!Q:Q)</f>
        <v>No</v>
      </c>
    </row>
    <row r="160" spans="2:7" hidden="1" x14ac:dyDescent="0.3">
      <c r="B160" s="56"/>
      <c r="C160" s="113" t="s">
        <v>526</v>
      </c>
      <c r="G160" s="166" t="str">
        <f>_xlfn.XLOOKUP(C160,Rankings!P:P,Rankings!Q:Q)</f>
        <v>No</v>
      </c>
    </row>
    <row r="161" spans="2:7" hidden="1" x14ac:dyDescent="0.3">
      <c r="B161" s="56"/>
      <c r="C161" s="113" t="s">
        <v>581</v>
      </c>
      <c r="G161" s="166" t="str">
        <f>_xlfn.XLOOKUP(C161,Rankings!P:P,Rankings!Q:Q)</f>
        <v>No</v>
      </c>
    </row>
    <row r="162" spans="2:7" hidden="1" x14ac:dyDescent="0.3">
      <c r="B162" s="56"/>
      <c r="C162" s="113" t="s">
        <v>591</v>
      </c>
      <c r="G162" s="166" t="str">
        <f>_xlfn.XLOOKUP(C162,Rankings!P:P,Rankings!Q:Q)</f>
        <v>No</v>
      </c>
    </row>
    <row r="163" spans="2:7" hidden="1" x14ac:dyDescent="0.3">
      <c r="B163" s="56"/>
      <c r="C163" s="113" t="s">
        <v>572</v>
      </c>
      <c r="G163" s="166" t="str">
        <f>_xlfn.XLOOKUP(C163,Rankings!P:P,Rankings!Q:Q)</f>
        <v>No</v>
      </c>
    </row>
    <row r="164" spans="2:7" hidden="1" x14ac:dyDescent="0.3">
      <c r="B164" s="56"/>
      <c r="C164" s="113" t="s">
        <v>701</v>
      </c>
      <c r="G164" s="166" t="str">
        <f>_xlfn.XLOOKUP(C164,Rankings!P:P,Rankings!Q:Q)</f>
        <v>No</v>
      </c>
    </row>
    <row r="165" spans="2:7" hidden="1" x14ac:dyDescent="0.3">
      <c r="B165" s="56"/>
      <c r="C165" s="113" t="s">
        <v>569</v>
      </c>
      <c r="G165" s="166" t="str">
        <f>_xlfn.XLOOKUP(C165,Rankings!P:P,Rankings!Q:Q)</f>
        <v>No</v>
      </c>
    </row>
    <row r="166" spans="2:7" hidden="1" x14ac:dyDescent="0.3">
      <c r="B166" s="56"/>
      <c r="C166" s="113" t="s">
        <v>662</v>
      </c>
      <c r="G166" s="166" t="str">
        <f>_xlfn.XLOOKUP(C166,Rankings!P:P,Rankings!Q:Q)</f>
        <v>No</v>
      </c>
    </row>
    <row r="167" spans="2:7" hidden="1" x14ac:dyDescent="0.3">
      <c r="B167" s="56"/>
      <c r="C167" s="113" t="s">
        <v>643</v>
      </c>
      <c r="G167" s="166" t="e">
        <f>_xlfn.XLOOKUP(C167,Rankings!P:P,Rankings!Q:Q)</f>
        <v>#N/A</v>
      </c>
    </row>
    <row r="168" spans="2:7" hidden="1" x14ac:dyDescent="0.3">
      <c r="B168" s="56"/>
      <c r="C168" s="113" t="s">
        <v>582</v>
      </c>
      <c r="G168" s="166" t="str">
        <f>_xlfn.XLOOKUP(C168,Rankings!P:P,Rankings!Q:Q)</f>
        <v>No</v>
      </c>
    </row>
    <row r="169" spans="2:7" hidden="1" x14ac:dyDescent="0.3">
      <c r="B169" s="56"/>
      <c r="C169" s="113" t="s">
        <v>548</v>
      </c>
      <c r="G169" s="166" t="str">
        <f>_xlfn.XLOOKUP(C169,Rankings!P:P,Rankings!Q:Q)</f>
        <v>No</v>
      </c>
    </row>
    <row r="170" spans="2:7" hidden="1" x14ac:dyDescent="0.3">
      <c r="B170" s="56"/>
      <c r="C170" s="113" t="s">
        <v>589</v>
      </c>
      <c r="G170" s="166" t="str">
        <f>_xlfn.XLOOKUP(C170,Rankings!P:P,Rankings!Q:Q)</f>
        <v>No</v>
      </c>
    </row>
    <row r="171" spans="2:7" hidden="1" x14ac:dyDescent="0.3">
      <c r="B171" s="56"/>
      <c r="C171" s="113" t="s">
        <v>705</v>
      </c>
      <c r="G171" s="166" t="str">
        <f>_xlfn.XLOOKUP(C171,Rankings!P:P,Rankings!Q:Q)</f>
        <v>No</v>
      </c>
    </row>
    <row r="172" spans="2:7" hidden="1" x14ac:dyDescent="0.3">
      <c r="B172" s="56"/>
      <c r="C172" s="113" t="s">
        <v>706</v>
      </c>
      <c r="G172" s="166" t="str">
        <f>_xlfn.XLOOKUP(C172,Rankings!P:P,Rankings!Q:Q)</f>
        <v>No</v>
      </c>
    </row>
    <row r="173" spans="2:7" hidden="1" x14ac:dyDescent="0.3">
      <c r="B173" s="56"/>
      <c r="C173" s="113" t="s">
        <v>642</v>
      </c>
      <c r="G173" s="166" t="str">
        <f>_xlfn.XLOOKUP(C173,Rankings!P:P,Rankings!Q:Q)</f>
        <v>No</v>
      </c>
    </row>
    <row r="174" spans="2:7" hidden="1" x14ac:dyDescent="0.3">
      <c r="B174" s="56"/>
      <c r="C174" s="113" t="s">
        <v>641</v>
      </c>
      <c r="G174" s="166" t="str">
        <f>_xlfn.XLOOKUP(C174,Rankings!P:P,Rankings!Q:Q)</f>
        <v>No</v>
      </c>
    </row>
    <row r="175" spans="2:7" hidden="1" x14ac:dyDescent="0.3">
      <c r="B175" s="56"/>
      <c r="C175" s="113" t="s">
        <v>750</v>
      </c>
      <c r="G175" s="166" t="str">
        <f>_xlfn.XLOOKUP(C175,Rankings!P:P,Rankings!Q:Q)</f>
        <v>No</v>
      </c>
    </row>
    <row r="176" spans="2:7" hidden="1" x14ac:dyDescent="0.3">
      <c r="B176" s="56"/>
      <c r="C176" s="113" t="s">
        <v>573</v>
      </c>
      <c r="G176" s="166" t="str">
        <f>_xlfn.XLOOKUP(C176,Rankings!P:P,Rankings!Q:Q)</f>
        <v>No</v>
      </c>
    </row>
    <row r="177" spans="2:7" hidden="1" x14ac:dyDescent="0.3">
      <c r="B177" s="56"/>
      <c r="C177" s="113" t="s">
        <v>674</v>
      </c>
      <c r="G177" s="166" t="str">
        <f>_xlfn.XLOOKUP(C177,Rankings!P:P,Rankings!Q:Q)</f>
        <v>No</v>
      </c>
    </row>
    <row r="178" spans="2:7" hidden="1" x14ac:dyDescent="0.3">
      <c r="B178" s="56"/>
      <c r="C178" s="113" t="s">
        <v>653</v>
      </c>
      <c r="G178" s="166" t="str">
        <f>_xlfn.XLOOKUP(C178,Rankings!P:P,Rankings!Q:Q)</f>
        <v>No</v>
      </c>
    </row>
    <row r="179" spans="2:7" hidden="1" x14ac:dyDescent="0.3">
      <c r="B179" s="56"/>
      <c r="C179" s="113" t="s">
        <v>544</v>
      </c>
      <c r="G179" s="166" t="str">
        <f>_xlfn.XLOOKUP(C179,Rankings!P:P,Rankings!Q:Q)</f>
        <v>No</v>
      </c>
    </row>
    <row r="180" spans="2:7" hidden="1" x14ac:dyDescent="0.3">
      <c r="B180" s="56"/>
      <c r="C180" s="113" t="s">
        <v>681</v>
      </c>
      <c r="G180" s="166" t="str">
        <f>_xlfn.XLOOKUP(C180,Rankings!P:P,Rankings!Q:Q)</f>
        <v>No</v>
      </c>
    </row>
    <row r="181" spans="2:7" hidden="1" x14ac:dyDescent="0.3">
      <c r="B181" s="56"/>
      <c r="C181" s="113" t="s">
        <v>644</v>
      </c>
      <c r="G181" s="166" t="str">
        <f>_xlfn.XLOOKUP(C181,Rankings!P:P,Rankings!Q:Q)</f>
        <v>No</v>
      </c>
    </row>
    <row r="182" spans="2:7" hidden="1" x14ac:dyDescent="0.3">
      <c r="B182" s="56"/>
      <c r="C182" s="113" t="s">
        <v>657</v>
      </c>
      <c r="G182" s="166" t="e">
        <f>_xlfn.XLOOKUP(C182,Rankings!P:P,Rankings!Q:Q)</f>
        <v>#N/A</v>
      </c>
    </row>
    <row r="183" spans="2:7" hidden="1" x14ac:dyDescent="0.3">
      <c r="B183" s="56"/>
      <c r="C183" s="113" t="s">
        <v>654</v>
      </c>
      <c r="G183" s="166" t="str">
        <f>_xlfn.XLOOKUP(C183,Rankings!P:P,Rankings!Q:Q)</f>
        <v>No</v>
      </c>
    </row>
    <row r="184" spans="2:7" hidden="1" x14ac:dyDescent="0.3">
      <c r="B184" s="56"/>
      <c r="C184" s="113" t="s">
        <v>551</v>
      </c>
      <c r="G184" s="166" t="str">
        <f>_xlfn.XLOOKUP(C184,Rankings!P:P,Rankings!Q:Q)</f>
        <v>No</v>
      </c>
    </row>
    <row r="185" spans="2:7" hidden="1" x14ac:dyDescent="0.3">
      <c r="B185" s="56"/>
      <c r="C185" s="113" t="s">
        <v>578</v>
      </c>
      <c r="G185" s="166" t="str">
        <f>_xlfn.XLOOKUP(C185,Rankings!P:P,Rankings!Q:Q)</f>
        <v>No</v>
      </c>
    </row>
    <row r="186" spans="2:7" hidden="1" x14ac:dyDescent="0.3">
      <c r="B186" s="56"/>
      <c r="C186" s="113" t="s">
        <v>710</v>
      </c>
      <c r="G186" s="166" t="str">
        <f>_xlfn.XLOOKUP(C186,Rankings!P:P,Rankings!Q:Q)</f>
        <v>No</v>
      </c>
    </row>
    <row r="187" spans="2:7" hidden="1" x14ac:dyDescent="0.3">
      <c r="B187" s="56"/>
      <c r="C187" s="113" t="s">
        <v>711</v>
      </c>
      <c r="G187" s="166" t="e">
        <f>_xlfn.XLOOKUP(C187,Rankings!P:P,Rankings!Q:Q)</f>
        <v>#N/A</v>
      </c>
    </row>
    <row r="188" spans="2:7" hidden="1" x14ac:dyDescent="0.3">
      <c r="B188" s="56"/>
      <c r="C188" s="113" t="s">
        <v>664</v>
      </c>
      <c r="G188" s="166" t="str">
        <f>_xlfn.XLOOKUP(C188,Rankings!P:P,Rankings!Q:Q)</f>
        <v>No</v>
      </c>
    </row>
    <row r="189" spans="2:7" hidden="1" x14ac:dyDescent="0.3">
      <c r="B189" s="56"/>
      <c r="C189" s="113" t="s">
        <v>585</v>
      </c>
      <c r="G189" s="166" t="str">
        <f>_xlfn.XLOOKUP(C189,Rankings!P:P,Rankings!Q:Q)</f>
        <v>No</v>
      </c>
    </row>
    <row r="190" spans="2:7" hidden="1" x14ac:dyDescent="0.3">
      <c r="B190" s="56"/>
      <c r="C190" s="113" t="s">
        <v>587</v>
      </c>
      <c r="G190" s="166" t="str">
        <f>_xlfn.XLOOKUP(C190,Rankings!P:P,Rankings!Q:Q)</f>
        <v>No</v>
      </c>
    </row>
    <row r="191" spans="2:7" hidden="1" x14ac:dyDescent="0.3">
      <c r="B191" s="56"/>
      <c r="C191" s="113" t="s">
        <v>586</v>
      </c>
      <c r="G191" s="166" t="str">
        <f>_xlfn.XLOOKUP(C191,Rankings!P:P,Rankings!Q:Q)</f>
        <v>No</v>
      </c>
    </row>
    <row r="192" spans="2:7" hidden="1" x14ac:dyDescent="0.3">
      <c r="B192" s="56"/>
      <c r="C192" s="113" t="s">
        <v>712</v>
      </c>
      <c r="G192" s="166" t="str">
        <f>_xlfn.XLOOKUP(C192,Rankings!P:P,Rankings!Q:Q)</f>
        <v>No</v>
      </c>
    </row>
    <row r="193" spans="2:7" hidden="1" x14ac:dyDescent="0.3">
      <c r="B193" s="56"/>
      <c r="C193" s="113" t="s">
        <v>713</v>
      </c>
      <c r="G193" s="166" t="str">
        <f>_xlfn.XLOOKUP(C193,Rankings!P:P,Rankings!Q:Q)</f>
        <v>No</v>
      </c>
    </row>
    <row r="194" spans="2:7" hidden="1" x14ac:dyDescent="0.3">
      <c r="B194" s="56"/>
      <c r="C194" s="113" t="s">
        <v>714</v>
      </c>
      <c r="G194" s="166" t="str">
        <f>_xlfn.XLOOKUP(C194,Rankings!P:P,Rankings!Q:Q)</f>
        <v>No</v>
      </c>
    </row>
    <row r="195" spans="2:7" hidden="1" x14ac:dyDescent="0.3">
      <c r="B195" s="56"/>
      <c r="C195" s="113" t="s">
        <v>907</v>
      </c>
      <c r="G195" s="166" t="str">
        <f>_xlfn.XLOOKUP(C195,Rankings!P:P,Rankings!Q:Q)</f>
        <v>No</v>
      </c>
    </row>
    <row r="196" spans="2:7" hidden="1" x14ac:dyDescent="0.3">
      <c r="B196" s="56"/>
      <c r="C196" s="113" t="s">
        <v>611</v>
      </c>
      <c r="G196" s="166" t="str">
        <f>_xlfn.XLOOKUP(C196,Rankings!P:P,Rankings!Q:Q)</f>
        <v>No</v>
      </c>
    </row>
    <row r="197" spans="2:7" hidden="1" x14ac:dyDescent="0.3">
      <c r="B197" s="56"/>
      <c r="C197" s="113" t="s">
        <v>708</v>
      </c>
      <c r="G197" s="166" t="str">
        <f>_xlfn.XLOOKUP(C197,Rankings!P:P,Rankings!Q:Q)</f>
        <v>No</v>
      </c>
    </row>
    <row r="198" spans="2:7" hidden="1" x14ac:dyDescent="0.3">
      <c r="B198" s="56"/>
      <c r="C198" s="113" t="s">
        <v>671</v>
      </c>
      <c r="G198" s="166" t="str">
        <f>_xlfn.XLOOKUP(C198,Rankings!P:P,Rankings!Q:Q)</f>
        <v>No</v>
      </c>
    </row>
    <row r="199" spans="2:7" hidden="1" x14ac:dyDescent="0.3">
      <c r="B199" s="56"/>
      <c r="C199" s="113" t="s">
        <v>556</v>
      </c>
      <c r="G199" s="166" t="str">
        <f>_xlfn.XLOOKUP(C199,Rankings!P:P,Rankings!Q:Q)</f>
        <v>No</v>
      </c>
    </row>
    <row r="200" spans="2:7" hidden="1" x14ac:dyDescent="0.3">
      <c r="B200" s="56"/>
      <c r="C200" s="113" t="s">
        <v>663</v>
      </c>
      <c r="G200" s="166" t="str">
        <f>_xlfn.XLOOKUP(C200,Rankings!P:P,Rankings!Q:Q)</f>
        <v>No</v>
      </c>
    </row>
    <row r="201" spans="2:7" hidden="1" x14ac:dyDescent="0.3">
      <c r="B201" s="56"/>
      <c r="C201" s="113" t="s">
        <v>519</v>
      </c>
      <c r="G201" s="166" t="str">
        <f>_xlfn.XLOOKUP(C201,Rankings!P:P,Rankings!Q:Q)</f>
        <v>No</v>
      </c>
    </row>
    <row r="202" spans="2:7" hidden="1" x14ac:dyDescent="0.3">
      <c r="B202" s="56"/>
      <c r="C202" s="113" t="s">
        <v>766</v>
      </c>
      <c r="G202" s="166" t="str">
        <f>_xlfn.XLOOKUP(C202,Rankings!P:P,Rankings!Q:Q)</f>
        <v>No</v>
      </c>
    </row>
    <row r="203" spans="2:7" hidden="1" x14ac:dyDescent="0.3">
      <c r="B203" s="56"/>
      <c r="C203" s="113" t="s">
        <v>588</v>
      </c>
      <c r="G203" s="166" t="str">
        <f>_xlfn.XLOOKUP(C203,Rankings!P:P,Rankings!Q:Q)</f>
        <v>No</v>
      </c>
    </row>
    <row r="204" spans="2:7" hidden="1" x14ac:dyDescent="0.3">
      <c r="B204" s="56"/>
      <c r="C204" s="113" t="s">
        <v>751</v>
      </c>
      <c r="G204" s="166" t="str">
        <f>_xlfn.XLOOKUP(C204,Rankings!P:P,Rankings!Q:Q)</f>
        <v>No</v>
      </c>
    </row>
    <row r="205" spans="2:7" hidden="1" x14ac:dyDescent="0.3">
      <c r="B205" s="56"/>
      <c r="C205" s="113" t="s">
        <v>592</v>
      </c>
      <c r="G205" s="166" t="str">
        <f>_xlfn.XLOOKUP(C205,Rankings!P:P,Rankings!Q:Q)</f>
        <v>No</v>
      </c>
    </row>
    <row r="206" spans="2:7" hidden="1" x14ac:dyDescent="0.3">
      <c r="B206" s="24"/>
      <c r="C206" s="113" t="s">
        <v>752</v>
      </c>
      <c r="G206" s="166" t="str">
        <f>_xlfn.XLOOKUP(C206,Rankings!P:P,Rankings!Q:Q)</f>
        <v>No</v>
      </c>
    </row>
    <row r="207" spans="2:7" hidden="1" x14ac:dyDescent="0.3">
      <c r="B207" s="56"/>
      <c r="C207" s="113" t="s">
        <v>673</v>
      </c>
      <c r="G207" s="166" t="str">
        <f>_xlfn.XLOOKUP(C207,Rankings!P:P,Rankings!Q:Q)</f>
        <v>No</v>
      </c>
    </row>
    <row r="208" spans="2:7" hidden="1" x14ac:dyDescent="0.3">
      <c r="B208" s="56"/>
      <c r="C208" s="113" t="s">
        <v>715</v>
      </c>
      <c r="G208" s="166" t="str">
        <f>_xlfn.XLOOKUP(C208,Rankings!P:P,Rankings!Q:Q)</f>
        <v>No</v>
      </c>
    </row>
    <row r="209" spans="2:7" hidden="1" x14ac:dyDescent="0.3">
      <c r="B209" s="56"/>
      <c r="C209" s="113" t="s">
        <v>575</v>
      </c>
      <c r="G209" s="166" t="str">
        <f>_xlfn.XLOOKUP(C209,Rankings!P:P,Rankings!Q:Q)</f>
        <v>No</v>
      </c>
    </row>
    <row r="210" spans="2:7" hidden="1" x14ac:dyDescent="0.3">
      <c r="B210" s="56"/>
      <c r="C210" s="113" t="s">
        <v>574</v>
      </c>
      <c r="G210" s="166" t="str">
        <f>_xlfn.XLOOKUP(C210,Rankings!P:P,Rankings!Q:Q)</f>
        <v>No</v>
      </c>
    </row>
    <row r="211" spans="2:7" hidden="1" x14ac:dyDescent="0.3">
      <c r="B211" s="56"/>
      <c r="C211" s="113" t="s">
        <v>563</v>
      </c>
      <c r="G211" s="166" t="str">
        <f>_xlfn.XLOOKUP(C211,Rankings!P:P,Rankings!Q:Q)</f>
        <v>No</v>
      </c>
    </row>
    <row r="212" spans="2:7" hidden="1" x14ac:dyDescent="0.3">
      <c r="B212" s="56"/>
      <c r="C212" s="113" t="s">
        <v>717</v>
      </c>
      <c r="G212" s="166" t="str">
        <f>_xlfn.XLOOKUP(C212,Rankings!P:P,Rankings!Q:Q)</f>
        <v>No</v>
      </c>
    </row>
    <row r="213" spans="2:7" hidden="1" x14ac:dyDescent="0.3">
      <c r="B213" s="56"/>
      <c r="C213" s="113" t="s">
        <v>597</v>
      </c>
      <c r="G213" s="166" t="str">
        <f>_xlfn.XLOOKUP(C213,Rankings!P:P,Rankings!Q:Q)</f>
        <v>No</v>
      </c>
    </row>
    <row r="214" spans="2:7" hidden="1" x14ac:dyDescent="0.3">
      <c r="B214" s="56"/>
      <c r="C214" s="113" t="s">
        <v>596</v>
      </c>
      <c r="G214" s="166" t="str">
        <f>_xlfn.XLOOKUP(C214,Rankings!P:P,Rankings!Q:Q)</f>
        <v>No</v>
      </c>
    </row>
    <row r="215" spans="2:7" hidden="1" x14ac:dyDescent="0.3">
      <c r="B215" s="56"/>
      <c r="C215" s="113" t="s">
        <v>650</v>
      </c>
      <c r="G215" s="166" t="str">
        <f>_xlfn.XLOOKUP(C215,Rankings!P:P,Rankings!Q:Q)</f>
        <v>No</v>
      </c>
    </row>
    <row r="216" spans="2:7" hidden="1" x14ac:dyDescent="0.3">
      <c r="B216" s="56"/>
      <c r="C216" s="113" t="s">
        <v>637</v>
      </c>
      <c r="G216" s="166" t="str">
        <f>_xlfn.XLOOKUP(C216,Rankings!P:P,Rankings!Q:Q)</f>
        <v>No</v>
      </c>
    </row>
    <row r="217" spans="2:7" hidden="1" x14ac:dyDescent="0.3">
      <c r="B217" s="56"/>
      <c r="C217" s="113" t="s">
        <v>680</v>
      </c>
      <c r="G217" s="166" t="str">
        <f>_xlfn.XLOOKUP(C217,Rankings!P:P,Rankings!Q:Q)</f>
        <v>No</v>
      </c>
    </row>
    <row r="218" spans="2:7" hidden="1" x14ac:dyDescent="0.3">
      <c r="B218" s="56"/>
      <c r="C218" s="113" t="s">
        <v>719</v>
      </c>
      <c r="G218" s="166" t="str">
        <f>_xlfn.XLOOKUP(C218,Rankings!P:P,Rankings!Q:Q)</f>
        <v>No</v>
      </c>
    </row>
    <row r="219" spans="2:7" hidden="1" x14ac:dyDescent="0.3">
      <c r="B219" s="56"/>
      <c r="C219" s="113" t="s">
        <v>598</v>
      </c>
      <c r="G219" s="166" t="e">
        <f>_xlfn.XLOOKUP(C219,Rankings!P:P,Rankings!Q:Q)</f>
        <v>#N/A</v>
      </c>
    </row>
    <row r="220" spans="2:7" hidden="1" x14ac:dyDescent="0.3">
      <c r="B220" s="56"/>
      <c r="C220" s="113" t="s">
        <v>731</v>
      </c>
      <c r="G220" s="166" t="str">
        <f>_xlfn.XLOOKUP(C220,Rankings!P:P,Rankings!Q:Q)</f>
        <v>No</v>
      </c>
    </row>
    <row r="221" spans="2:7" hidden="1" x14ac:dyDescent="0.3">
      <c r="B221" s="56"/>
      <c r="C221" s="113" t="s">
        <v>709</v>
      </c>
      <c r="G221" s="166" t="str">
        <f>_xlfn.XLOOKUP(C221,Rankings!P:P,Rankings!Q:Q)</f>
        <v>No</v>
      </c>
    </row>
    <row r="222" spans="2:7" hidden="1" x14ac:dyDescent="0.3">
      <c r="B222" s="56"/>
      <c r="C222" s="113" t="s">
        <v>720</v>
      </c>
      <c r="G222" s="166" t="str">
        <f>_xlfn.XLOOKUP(C222,Rankings!P:P,Rankings!Q:Q)</f>
        <v>No</v>
      </c>
    </row>
    <row r="223" spans="2:7" hidden="1" x14ac:dyDescent="0.3">
      <c r="B223" s="56"/>
      <c r="C223" s="113" t="s">
        <v>536</v>
      </c>
      <c r="G223" s="166" t="str">
        <f>_xlfn.XLOOKUP(C223,Rankings!P:P,Rankings!Q:Q)</f>
        <v>No</v>
      </c>
    </row>
    <row r="224" spans="2:7" hidden="1" x14ac:dyDescent="0.3">
      <c r="B224" s="56"/>
      <c r="C224" s="113" t="s">
        <v>600</v>
      </c>
      <c r="G224" s="166" t="str">
        <f>_xlfn.XLOOKUP(C224,Rankings!P:P,Rankings!Q:Q)</f>
        <v>No</v>
      </c>
    </row>
    <row r="225" spans="2:7" hidden="1" x14ac:dyDescent="0.3">
      <c r="B225" s="56"/>
      <c r="C225" s="113" t="s">
        <v>903</v>
      </c>
      <c r="G225" s="166" t="str">
        <f>_xlfn.XLOOKUP(C225,Rankings!P:P,Rankings!Q:Q)</f>
        <v>No</v>
      </c>
    </row>
    <row r="226" spans="2:7" hidden="1" x14ac:dyDescent="0.3">
      <c r="B226" s="56"/>
      <c r="C226" s="113" t="s">
        <v>624</v>
      </c>
      <c r="G226" s="166" t="e">
        <f>_xlfn.XLOOKUP(C226,Rankings!P:P,Rankings!Q:Q)</f>
        <v>#N/A</v>
      </c>
    </row>
    <row r="227" spans="2:7" hidden="1" x14ac:dyDescent="0.3">
      <c r="B227" s="56"/>
      <c r="C227" s="113" t="s">
        <v>625</v>
      </c>
      <c r="G227" s="166" t="str">
        <f>_xlfn.XLOOKUP(C227,Rankings!P:P,Rankings!Q:Q)</f>
        <v>No</v>
      </c>
    </row>
    <row r="228" spans="2:7" hidden="1" x14ac:dyDescent="0.3">
      <c r="B228" s="56"/>
      <c r="C228" s="113" t="s">
        <v>534</v>
      </c>
      <c r="G228" s="166" t="str">
        <f>_xlfn.XLOOKUP(C228,Rankings!P:P,Rankings!Q:Q)</f>
        <v>No</v>
      </c>
    </row>
    <row r="229" spans="2:7" hidden="1" x14ac:dyDescent="0.3">
      <c r="B229" s="56"/>
      <c r="C229" s="113" t="s">
        <v>754</v>
      </c>
      <c r="G229" s="166" t="str">
        <f>_xlfn.XLOOKUP(C229,Rankings!P:P,Rankings!Q:Q)</f>
        <v>No</v>
      </c>
    </row>
    <row r="230" spans="2:7" hidden="1" x14ac:dyDescent="0.3">
      <c r="B230" s="56"/>
      <c r="C230" s="113" t="s">
        <v>602</v>
      </c>
      <c r="G230" s="166" t="str">
        <f>_xlfn.XLOOKUP(C230,Rankings!P:P,Rankings!Q:Q)</f>
        <v>No</v>
      </c>
    </row>
    <row r="231" spans="2:7" hidden="1" x14ac:dyDescent="0.3">
      <c r="B231" s="56"/>
      <c r="C231" s="113" t="s">
        <v>669</v>
      </c>
      <c r="G231" s="166" t="str">
        <f>_xlfn.XLOOKUP(C231,Rankings!P:P,Rankings!Q:Q)</f>
        <v>No</v>
      </c>
    </row>
    <row r="232" spans="2:7" hidden="1" x14ac:dyDescent="0.3">
      <c r="B232" s="56"/>
      <c r="C232" s="113" t="s">
        <v>721</v>
      </c>
      <c r="G232" s="166" t="str">
        <f>_xlfn.XLOOKUP(C232,Rankings!P:P,Rankings!Q:Q)</f>
        <v>No</v>
      </c>
    </row>
    <row r="233" spans="2:7" hidden="1" x14ac:dyDescent="0.3">
      <c r="B233" s="56"/>
      <c r="C233" s="113" t="s">
        <v>656</v>
      </c>
      <c r="G233" s="166" t="str">
        <f>_xlfn.XLOOKUP(C233,Rankings!P:P,Rankings!Q:Q)</f>
        <v>No</v>
      </c>
    </row>
    <row r="234" spans="2:7" hidden="1" x14ac:dyDescent="0.3">
      <c r="B234" s="56"/>
      <c r="C234" s="113" t="s">
        <v>722</v>
      </c>
      <c r="G234" s="166" t="str">
        <f>_xlfn.XLOOKUP(C234,Rankings!P:P,Rankings!Q:Q)</f>
        <v>No</v>
      </c>
    </row>
    <row r="235" spans="2:7" hidden="1" x14ac:dyDescent="0.3">
      <c r="B235" s="56"/>
      <c r="C235" s="113" t="s">
        <v>604</v>
      </c>
      <c r="G235" s="166" t="str">
        <f>_xlfn.XLOOKUP(C235,Rankings!P:P,Rankings!Q:Q)</f>
        <v>No</v>
      </c>
    </row>
    <row r="236" spans="2:7" hidden="1" x14ac:dyDescent="0.3">
      <c r="B236" s="56"/>
      <c r="C236" s="113" t="s">
        <v>571</v>
      </c>
      <c r="G236" s="166" t="str">
        <f>_xlfn.XLOOKUP(C236,Rankings!P:P,Rankings!Q:Q)</f>
        <v>No</v>
      </c>
    </row>
    <row r="237" spans="2:7" hidden="1" x14ac:dyDescent="0.3">
      <c r="B237" s="56"/>
      <c r="C237" s="113" t="s">
        <v>613</v>
      </c>
      <c r="G237" s="166" t="e">
        <f>_xlfn.XLOOKUP(C237,Rankings!P:P,Rankings!Q:Q)</f>
        <v>#N/A</v>
      </c>
    </row>
    <row r="238" spans="2:7" hidden="1" x14ac:dyDescent="0.3">
      <c r="B238" s="56"/>
      <c r="C238" s="113" t="s">
        <v>607</v>
      </c>
      <c r="G238" s="166" t="str">
        <f>_xlfn.XLOOKUP(C238,Rankings!P:P,Rankings!Q:Q)</f>
        <v>No</v>
      </c>
    </row>
    <row r="239" spans="2:7" hidden="1" x14ac:dyDescent="0.3">
      <c r="B239" s="56"/>
      <c r="C239" s="113" t="s">
        <v>646</v>
      </c>
      <c r="G239" s="166" t="str">
        <f>_xlfn.XLOOKUP(C239,Rankings!P:P,Rankings!Q:Q)</f>
        <v>No</v>
      </c>
    </row>
    <row r="240" spans="2:7" hidden="1" x14ac:dyDescent="0.3">
      <c r="B240" s="56"/>
      <c r="C240" s="113" t="s">
        <v>274</v>
      </c>
      <c r="G240" s="166" t="str">
        <f>_xlfn.XLOOKUP(C240,Rankings!P:P,Rankings!Q:Q)</f>
        <v>No</v>
      </c>
    </row>
    <row r="241" spans="2:7" hidden="1" x14ac:dyDescent="0.3">
      <c r="B241" s="56"/>
      <c r="C241" s="113" t="s">
        <v>590</v>
      </c>
      <c r="G241" s="166" t="str">
        <f>_xlfn.XLOOKUP(C241,Rankings!P:P,Rankings!Q:Q)</f>
        <v>No</v>
      </c>
    </row>
    <row r="242" spans="2:7" hidden="1" x14ac:dyDescent="0.3">
      <c r="B242" s="56"/>
      <c r="C242" s="113" t="s">
        <v>652</v>
      </c>
      <c r="G242" s="166" t="e">
        <f>_xlfn.XLOOKUP(C242,Rankings!P:P,Rankings!Q:Q)</f>
        <v>#N/A</v>
      </c>
    </row>
    <row r="243" spans="2:7" hidden="1" x14ac:dyDescent="0.3">
      <c r="B243" s="56"/>
      <c r="C243" s="113" t="s">
        <v>605</v>
      </c>
      <c r="G243" s="166" t="str">
        <f>_xlfn.XLOOKUP(C243,Rankings!P:P,Rankings!Q:Q)</f>
        <v>No</v>
      </c>
    </row>
    <row r="244" spans="2:7" hidden="1" x14ac:dyDescent="0.3">
      <c r="B244" s="56"/>
      <c r="C244" s="113" t="s">
        <v>638</v>
      </c>
      <c r="G244" s="166" t="str">
        <f>_xlfn.XLOOKUP(C244,Rankings!P:P,Rankings!Q:Q)</f>
        <v>No</v>
      </c>
    </row>
    <row r="245" spans="2:7" hidden="1" x14ac:dyDescent="0.3">
      <c r="B245" s="56"/>
      <c r="C245" s="113" t="s">
        <v>723</v>
      </c>
      <c r="G245" s="166" t="str">
        <f>_xlfn.XLOOKUP(C245,Rankings!P:P,Rankings!Q:Q)</f>
        <v>No</v>
      </c>
    </row>
    <row r="246" spans="2:7" hidden="1" x14ac:dyDescent="0.3">
      <c r="B246" s="56"/>
      <c r="C246" s="113" t="s">
        <v>577</v>
      </c>
      <c r="G246" s="166" t="str">
        <f>_xlfn.XLOOKUP(C246,Rankings!P:P,Rankings!Q:Q)</f>
        <v>No</v>
      </c>
    </row>
    <row r="247" spans="2:7" hidden="1" x14ac:dyDescent="0.3">
      <c r="B247" s="56"/>
      <c r="C247" s="113" t="s">
        <v>755</v>
      </c>
      <c r="G247" s="166" t="str">
        <f>_xlfn.XLOOKUP(C247,Rankings!P:P,Rankings!Q:Q)</f>
        <v>No</v>
      </c>
    </row>
    <row r="248" spans="2:7" hidden="1" x14ac:dyDescent="0.3">
      <c r="B248" s="56"/>
      <c r="C248" s="113" t="s">
        <v>606</v>
      </c>
      <c r="G248" s="166" t="str">
        <f>_xlfn.XLOOKUP(C248,Rankings!P:P,Rankings!Q:Q)</f>
        <v>No</v>
      </c>
    </row>
    <row r="249" spans="2:7" hidden="1" x14ac:dyDescent="0.3">
      <c r="B249" s="56"/>
      <c r="C249" s="113" t="s">
        <v>679</v>
      </c>
      <c r="G249" s="166" t="str">
        <f>_xlfn.XLOOKUP(C249,Rankings!P:P,Rankings!Q:Q)</f>
        <v>No</v>
      </c>
    </row>
    <row r="250" spans="2:7" hidden="1" x14ac:dyDescent="0.3">
      <c r="B250" s="56"/>
      <c r="C250" s="113" t="s">
        <v>564</v>
      </c>
      <c r="G250" s="166" t="str">
        <f>_xlfn.XLOOKUP(C250,Rankings!P:P,Rankings!Q:Q)</f>
        <v>No</v>
      </c>
    </row>
    <row r="251" spans="2:7" hidden="1" x14ac:dyDescent="0.3">
      <c r="B251" s="56"/>
      <c r="C251" s="113" t="s">
        <v>765</v>
      </c>
      <c r="G251" s="166" t="str">
        <f>_xlfn.XLOOKUP(C251,Rankings!P:P,Rankings!Q:Q)</f>
        <v>No</v>
      </c>
    </row>
    <row r="252" spans="2:7" hidden="1" x14ac:dyDescent="0.3">
      <c r="B252" s="56"/>
      <c r="C252" s="113" t="s">
        <v>522</v>
      </c>
      <c r="G252" s="166" t="str">
        <f>_xlfn.XLOOKUP(C252,Rankings!P:P,Rankings!Q:Q)</f>
        <v>No</v>
      </c>
    </row>
    <row r="253" spans="2:7" hidden="1" x14ac:dyDescent="0.3">
      <c r="B253" s="56"/>
      <c r="C253" s="113" t="s">
        <v>565</v>
      </c>
      <c r="G253" s="166" t="str">
        <f>_xlfn.XLOOKUP(C253,Rankings!P:P,Rankings!Q:Q)</f>
        <v>No</v>
      </c>
    </row>
    <row r="254" spans="2:7" hidden="1" x14ac:dyDescent="0.3">
      <c r="B254" s="56"/>
      <c r="C254" s="113" t="s">
        <v>610</v>
      </c>
      <c r="G254" s="166" t="str">
        <f>_xlfn.XLOOKUP(C254,Rankings!P:P,Rankings!Q:Q)</f>
        <v>No</v>
      </c>
    </row>
    <row r="255" spans="2:7" hidden="1" x14ac:dyDescent="0.3">
      <c r="B255" s="56"/>
      <c r="C255" s="113" t="s">
        <v>609</v>
      </c>
      <c r="G255" s="166" t="str">
        <f>_xlfn.XLOOKUP(C255,Rankings!P:P,Rankings!Q:Q)</f>
        <v>No</v>
      </c>
    </row>
    <row r="256" spans="2:7" hidden="1" x14ac:dyDescent="0.3">
      <c r="B256" s="56"/>
      <c r="C256" s="113" t="s">
        <v>724</v>
      </c>
      <c r="G256" s="166" t="str">
        <f>_xlfn.XLOOKUP(C256,Rankings!P:P,Rankings!Q:Q)</f>
        <v>No</v>
      </c>
    </row>
    <row r="257" spans="2:7" hidden="1" x14ac:dyDescent="0.3">
      <c r="B257" s="56"/>
      <c r="C257" s="113" t="s">
        <v>725</v>
      </c>
      <c r="G257" s="166" t="str">
        <f>_xlfn.XLOOKUP(C257,Rankings!P:P,Rankings!Q:Q)</f>
        <v>No</v>
      </c>
    </row>
    <row r="258" spans="2:7" hidden="1" x14ac:dyDescent="0.3">
      <c r="B258" s="56"/>
      <c r="C258" s="113" t="s">
        <v>726</v>
      </c>
      <c r="G258" s="166" t="str">
        <f>_xlfn.XLOOKUP(C258,Rankings!P:P,Rankings!Q:Q)</f>
        <v>No</v>
      </c>
    </row>
    <row r="259" spans="2:7" hidden="1" x14ac:dyDescent="0.3">
      <c r="B259" s="56"/>
      <c r="C259" s="113" t="s">
        <v>702</v>
      </c>
      <c r="G259" s="166" t="str">
        <f>_xlfn.XLOOKUP(C259,Rankings!P:P,Rankings!Q:Q)</f>
        <v>No</v>
      </c>
    </row>
    <row r="260" spans="2:7" hidden="1" x14ac:dyDescent="0.3">
      <c r="B260" s="56"/>
      <c r="C260" s="113" t="s">
        <v>763</v>
      </c>
      <c r="G260" s="166" t="str">
        <f>_xlfn.XLOOKUP(C260,Rankings!P:P,Rankings!Q:Q)</f>
        <v>No</v>
      </c>
    </row>
    <row r="261" spans="2:7" hidden="1" x14ac:dyDescent="0.3">
      <c r="B261" s="56"/>
      <c r="C261" s="113" t="s">
        <v>615</v>
      </c>
      <c r="G261" s="166" t="e">
        <f>_xlfn.XLOOKUP(C261,Rankings!P:P,Rankings!Q:Q)</f>
        <v>#N/A</v>
      </c>
    </row>
    <row r="262" spans="2:7" hidden="1" x14ac:dyDescent="0.3">
      <c r="B262" s="56"/>
      <c r="C262" s="113" t="s">
        <v>670</v>
      </c>
      <c r="G262" s="166" t="str">
        <f>_xlfn.XLOOKUP(C262,Rankings!P:P,Rankings!Q:Q)</f>
        <v>No</v>
      </c>
    </row>
    <row r="263" spans="2:7" hidden="1" x14ac:dyDescent="0.3">
      <c r="B263" s="56"/>
      <c r="C263" s="113" t="s">
        <v>718</v>
      </c>
      <c r="G263" s="166" t="str">
        <f>_xlfn.XLOOKUP(C263,Rankings!P:P,Rankings!Q:Q)</f>
        <v>No</v>
      </c>
    </row>
    <row r="264" spans="2:7" hidden="1" x14ac:dyDescent="0.3">
      <c r="B264" s="56"/>
      <c r="C264" s="113" t="s">
        <v>618</v>
      </c>
      <c r="G264" s="166" t="str">
        <f>_xlfn.XLOOKUP(C264,Rankings!P:P,Rankings!Q:Q)</f>
        <v>No</v>
      </c>
    </row>
    <row r="265" spans="2:7" hidden="1" x14ac:dyDescent="0.3">
      <c r="B265" s="56"/>
      <c r="C265" s="113" t="s">
        <v>620</v>
      </c>
      <c r="G265" s="166" t="str">
        <f>_xlfn.XLOOKUP(C265,Rankings!P:P,Rankings!Q:Q)</f>
        <v>No</v>
      </c>
    </row>
    <row r="266" spans="2:7" hidden="1" x14ac:dyDescent="0.3">
      <c r="B266" s="56"/>
      <c r="C266" s="113" t="s">
        <v>640</v>
      </c>
      <c r="G266" s="166" t="str">
        <f>_xlfn.XLOOKUP(C266,Rankings!P:P,Rankings!Q:Q)</f>
        <v>No</v>
      </c>
    </row>
    <row r="267" spans="2:7" hidden="1" x14ac:dyDescent="0.3">
      <c r="B267" s="56"/>
      <c r="C267" s="113" t="s">
        <v>248</v>
      </c>
      <c r="G267" s="166" t="str">
        <f>_xlfn.XLOOKUP(C267,Rankings!P:P,Rankings!Q:Q)</f>
        <v>No</v>
      </c>
    </row>
    <row r="268" spans="2:7" hidden="1" x14ac:dyDescent="0.3">
      <c r="B268" s="56"/>
      <c r="C268" s="113" t="s">
        <v>737</v>
      </c>
      <c r="G268" s="166" t="str">
        <f>_xlfn.XLOOKUP(C268,Rankings!P:P,Rankings!Q:Q)</f>
        <v>No</v>
      </c>
    </row>
    <row r="269" spans="2:7" hidden="1" x14ac:dyDescent="0.3">
      <c r="B269" s="56"/>
      <c r="C269" s="113" t="s">
        <v>759</v>
      </c>
      <c r="G269" s="166" t="str">
        <f>_xlfn.XLOOKUP(C269,Rankings!P:P,Rankings!Q:Q)</f>
        <v>No</v>
      </c>
    </row>
    <row r="270" spans="2:7" hidden="1" x14ac:dyDescent="0.3">
      <c r="B270" s="56"/>
      <c r="C270" s="113" t="s">
        <v>700</v>
      </c>
      <c r="G270" s="166" t="str">
        <f>_xlfn.XLOOKUP(C270,Rankings!P:P,Rankings!Q:Q)</f>
        <v>No</v>
      </c>
    </row>
    <row r="271" spans="2:7" hidden="1" x14ac:dyDescent="0.3">
      <c r="B271" s="56"/>
      <c r="C271" s="113" t="s">
        <v>740</v>
      </c>
      <c r="G271" s="166" t="str">
        <f>_xlfn.XLOOKUP(C271,Rankings!P:P,Rankings!Q:Q)</f>
        <v>No</v>
      </c>
    </row>
    <row r="272" spans="2:7" hidden="1" x14ac:dyDescent="0.3">
      <c r="B272" s="56"/>
      <c r="C272" s="113" t="s">
        <v>762</v>
      </c>
      <c r="G272" s="166" t="str">
        <f>_xlfn.XLOOKUP(C272,Rankings!P:P,Rankings!Q:Q)</f>
        <v>No</v>
      </c>
    </row>
    <row r="273" spans="2:7" hidden="1" x14ac:dyDescent="0.3">
      <c r="B273" s="56"/>
      <c r="C273" s="113" t="s">
        <v>699</v>
      </c>
      <c r="G273" s="166" t="str">
        <f>_xlfn.XLOOKUP(C273,Rankings!P:P,Rankings!Q:Q)</f>
        <v>No</v>
      </c>
    </row>
    <row r="274" spans="2:7" hidden="1" x14ac:dyDescent="0.3">
      <c r="B274" s="56"/>
      <c r="C274" s="113" t="s">
        <v>758</v>
      </c>
      <c r="G274" s="166" t="str">
        <f>_xlfn.XLOOKUP(C274,Rankings!P:P,Rankings!Q:Q)</f>
        <v>No</v>
      </c>
    </row>
    <row r="275" spans="2:7" hidden="1" x14ac:dyDescent="0.3">
      <c r="B275" s="24"/>
      <c r="C275" s="113" t="s">
        <v>683</v>
      </c>
      <c r="G275" s="166" t="str">
        <f>_xlfn.XLOOKUP(C275,Rankings!P:P,Rankings!Q:Q)</f>
        <v>No</v>
      </c>
    </row>
    <row r="276" spans="2:7" hidden="1" x14ac:dyDescent="0.3">
      <c r="B276" s="56"/>
      <c r="C276" s="113" t="s">
        <v>727</v>
      </c>
      <c r="G276" s="166" t="str">
        <f>_xlfn.XLOOKUP(C276,Rankings!P:P,Rankings!Q:Q)</f>
        <v>No</v>
      </c>
    </row>
    <row r="277" spans="2:7" hidden="1" x14ac:dyDescent="0.3">
      <c r="B277" s="56"/>
      <c r="C277" s="113" t="s">
        <v>728</v>
      </c>
      <c r="G277" s="166" t="str">
        <f>_xlfn.XLOOKUP(C277,Rankings!P:P,Rankings!Q:Q)</f>
        <v>No</v>
      </c>
    </row>
    <row r="278" spans="2:7" hidden="1" x14ac:dyDescent="0.3">
      <c r="B278" s="56"/>
      <c r="C278" s="113" t="s">
        <v>626</v>
      </c>
      <c r="G278" s="166" t="str">
        <f>_xlfn.XLOOKUP(C278,Rankings!P:P,Rankings!Q:Q)</f>
        <v>No</v>
      </c>
    </row>
    <row r="279" spans="2:7" hidden="1" x14ac:dyDescent="0.3">
      <c r="B279" s="56"/>
      <c r="C279" s="113" t="s">
        <v>619</v>
      </c>
      <c r="G279" s="166" t="str">
        <f>_xlfn.XLOOKUP(C279,Rankings!P:P,Rankings!Q:Q)</f>
        <v>No</v>
      </c>
    </row>
    <row r="280" spans="2:7" hidden="1" x14ac:dyDescent="0.3">
      <c r="B280" s="56"/>
      <c r="C280" s="113" t="s">
        <v>675</v>
      </c>
      <c r="G280" s="166" t="str">
        <f>_xlfn.XLOOKUP(C280,Rankings!P:P,Rankings!Q:Q)</f>
        <v>No</v>
      </c>
    </row>
    <row r="281" spans="2:7" hidden="1" x14ac:dyDescent="0.3">
      <c r="B281" s="56"/>
      <c r="C281" s="113" t="s">
        <v>665</v>
      </c>
      <c r="G281" s="166" t="str">
        <f>_xlfn.XLOOKUP(C281,Rankings!P:P,Rankings!Q:Q)</f>
        <v>No</v>
      </c>
    </row>
    <row r="282" spans="2:7" hidden="1" x14ac:dyDescent="0.3">
      <c r="B282" s="56"/>
      <c r="C282" s="113" t="s">
        <v>729</v>
      </c>
      <c r="G282" s="166" t="str">
        <f>_xlfn.XLOOKUP(C282,Rankings!P:P,Rankings!Q:Q)</f>
        <v>No</v>
      </c>
    </row>
    <row r="283" spans="2:7" hidden="1" x14ac:dyDescent="0.3">
      <c r="B283" s="56"/>
      <c r="C283" s="113" t="s">
        <v>730</v>
      </c>
      <c r="G283" s="166" t="str">
        <f>_xlfn.XLOOKUP(C283,Rankings!P:P,Rankings!Q:Q)</f>
        <v>No</v>
      </c>
    </row>
    <row r="284" spans="2:7" hidden="1" x14ac:dyDescent="0.3">
      <c r="B284" s="56"/>
      <c r="C284" s="113" t="s">
        <v>622</v>
      </c>
      <c r="G284" s="166" t="str">
        <f>_xlfn.XLOOKUP(C284,Rankings!P:P,Rankings!Q:Q)</f>
        <v>No</v>
      </c>
    </row>
    <row r="285" spans="2:7" hidden="1" x14ac:dyDescent="0.3">
      <c r="B285" s="56"/>
      <c r="C285" s="113" t="s">
        <v>524</v>
      </c>
      <c r="G285" s="166" t="str">
        <f>_xlfn.XLOOKUP(C285,Rankings!P:P,Rankings!Q:Q)</f>
        <v>No</v>
      </c>
    </row>
    <row r="286" spans="2:7" hidden="1" x14ac:dyDescent="0.3">
      <c r="B286" s="56"/>
      <c r="C286" s="113" t="s">
        <v>756</v>
      </c>
      <c r="G286" s="166" t="str">
        <f>_xlfn.XLOOKUP(C286,Rankings!P:P,Rankings!Q:Q)</f>
        <v>No</v>
      </c>
    </row>
    <row r="287" spans="2:7" hidden="1" x14ac:dyDescent="0.3">
      <c r="B287" s="56"/>
      <c r="C287" s="113" t="s">
        <v>595</v>
      </c>
      <c r="G287" s="166" t="str">
        <f>_xlfn.XLOOKUP(C287,Rankings!P:P,Rankings!Q:Q)</f>
        <v>No</v>
      </c>
    </row>
    <row r="288" spans="2:7" hidden="1" x14ac:dyDescent="0.3">
      <c r="B288" s="56"/>
      <c r="C288" s="113" t="s">
        <v>739</v>
      </c>
      <c r="G288" s="166" t="str">
        <f>_xlfn.XLOOKUP(C288,Rankings!P:P,Rankings!Q:Q)</f>
        <v>No</v>
      </c>
    </row>
    <row r="289" spans="2:7" hidden="1" x14ac:dyDescent="0.3">
      <c r="B289" s="56"/>
      <c r="C289" s="113" t="s">
        <v>767</v>
      </c>
      <c r="G289" s="166" t="str">
        <f>_xlfn.XLOOKUP(C289,Rankings!P:P,Rankings!Q:Q)</f>
        <v>No</v>
      </c>
    </row>
    <row r="290" spans="2:7" hidden="1" x14ac:dyDescent="0.3">
      <c r="B290" s="24"/>
      <c r="C290" s="113" t="s">
        <v>736</v>
      </c>
      <c r="G290" s="166" t="str">
        <f>_xlfn.XLOOKUP(C290,Rankings!P:P,Rankings!Q:Q)</f>
        <v>No</v>
      </c>
    </row>
    <row r="291" spans="2:7" hidden="1" x14ac:dyDescent="0.3">
      <c r="B291" s="56"/>
      <c r="C291" s="113" t="s">
        <v>748</v>
      </c>
      <c r="G291" s="166" t="str">
        <f>_xlfn.XLOOKUP(C291,Rankings!P:P,Rankings!Q:Q)</f>
        <v>No</v>
      </c>
    </row>
    <row r="292" spans="2:7" hidden="1" x14ac:dyDescent="0.3">
      <c r="B292" s="56"/>
      <c r="C292" s="113" t="s">
        <v>902</v>
      </c>
      <c r="G292" s="166" t="str">
        <f>_xlfn.XLOOKUP(C292,Rankings!P:P,Rankings!Q:Q)</f>
        <v>No</v>
      </c>
    </row>
    <row r="293" spans="2:7" hidden="1" x14ac:dyDescent="0.3">
      <c r="B293" s="56"/>
      <c r="C293" s="113" t="s">
        <v>603</v>
      </c>
      <c r="G293" s="166" t="str">
        <f>_xlfn.XLOOKUP(C293,Rankings!P:P,Rankings!Q:Q)</f>
        <v>No</v>
      </c>
    </row>
    <row r="294" spans="2:7" hidden="1" x14ac:dyDescent="0.3">
      <c r="B294" s="56"/>
      <c r="C294" s="113" t="s">
        <v>904</v>
      </c>
      <c r="G294" s="166" t="str">
        <f>_xlfn.XLOOKUP(C294,Rankings!P:P,Rankings!Q:Q)</f>
        <v>No</v>
      </c>
    </row>
    <row r="295" spans="2:7" hidden="1" x14ac:dyDescent="0.3">
      <c r="B295" s="56"/>
      <c r="C295" s="113" t="s">
        <v>628</v>
      </c>
      <c r="G295" s="166" t="str">
        <f>_xlfn.XLOOKUP(C295,Rankings!P:P,Rankings!Q:Q)</f>
        <v>No</v>
      </c>
    </row>
    <row r="296" spans="2:7" hidden="1" x14ac:dyDescent="0.3">
      <c r="B296" s="56"/>
      <c r="C296" s="113" t="s">
        <v>760</v>
      </c>
      <c r="G296" s="166" t="str">
        <f>_xlfn.XLOOKUP(C296,Rankings!P:P,Rankings!Q:Q)</f>
        <v>No</v>
      </c>
    </row>
    <row r="297" spans="2:7" hidden="1" x14ac:dyDescent="0.3">
      <c r="B297" s="56"/>
      <c r="C297" s="113" t="s">
        <v>627</v>
      </c>
      <c r="G297" s="166" t="str">
        <f>_xlfn.XLOOKUP(C297,Rankings!P:P,Rankings!Q:Q)</f>
        <v>No</v>
      </c>
    </row>
    <row r="298" spans="2:7" hidden="1" x14ac:dyDescent="0.3">
      <c r="B298" s="56"/>
      <c r="C298" s="113" t="s">
        <v>629</v>
      </c>
      <c r="G298" s="166" t="str">
        <f>_xlfn.XLOOKUP(C298,Rankings!P:P,Rankings!Q:Q)</f>
        <v>No</v>
      </c>
    </row>
    <row r="299" spans="2:7" hidden="1" x14ac:dyDescent="0.3">
      <c r="B299" s="56"/>
      <c r="C299" s="113" t="s">
        <v>630</v>
      </c>
      <c r="G299" s="166" t="str">
        <f>_xlfn.XLOOKUP(C299,Rankings!P:P,Rankings!Q:Q)</f>
        <v>No</v>
      </c>
    </row>
    <row r="300" spans="2:7" hidden="1" x14ac:dyDescent="0.3">
      <c r="B300" s="56"/>
      <c r="C300" s="113" t="s">
        <v>631</v>
      </c>
      <c r="G300" s="166" t="str">
        <f>_xlfn.XLOOKUP(C300,Rankings!P:P,Rankings!Q:Q)</f>
        <v>No</v>
      </c>
    </row>
    <row r="301" spans="2:7" hidden="1" x14ac:dyDescent="0.3">
      <c r="B301" s="56"/>
      <c r="C301" s="113" t="s">
        <v>535</v>
      </c>
      <c r="G301" s="166" t="str">
        <f>_xlfn.XLOOKUP(C301,Rankings!P:P,Rankings!Q:Q)</f>
        <v>No</v>
      </c>
    </row>
    <row r="302" spans="2:7" hidden="1" x14ac:dyDescent="0.3">
      <c r="B302" s="56"/>
      <c r="C302" s="113" t="s">
        <v>757</v>
      </c>
      <c r="G302" s="166" t="str">
        <f>_xlfn.XLOOKUP(C302,Rankings!P:P,Rankings!Q:Q)</f>
        <v>No</v>
      </c>
    </row>
    <row r="303" spans="2:7" hidden="1" x14ac:dyDescent="0.3">
      <c r="B303" s="56"/>
      <c r="C303" s="113" t="s">
        <v>632</v>
      </c>
      <c r="G303" s="166" t="str">
        <f>_xlfn.XLOOKUP(C303,Rankings!P:P,Rankings!Q:Q)</f>
        <v>No</v>
      </c>
    </row>
    <row r="304" spans="2:7" hidden="1" x14ac:dyDescent="0.3">
      <c r="B304" s="56"/>
      <c r="C304" s="113" t="s">
        <v>634</v>
      </c>
      <c r="G304" s="166" t="str">
        <f>_xlfn.XLOOKUP(C304,Rankings!P:P,Rankings!Q:Q)</f>
        <v>No</v>
      </c>
    </row>
    <row r="305" spans="2:11" hidden="1" x14ac:dyDescent="0.3">
      <c r="B305" s="56"/>
      <c r="C305" s="113" t="s">
        <v>541</v>
      </c>
      <c r="G305" s="166" t="str">
        <f>_xlfn.XLOOKUP(C305,Rankings!P:P,Rankings!Q:Q)</f>
        <v>No</v>
      </c>
    </row>
    <row r="306" spans="2:11" hidden="1" x14ac:dyDescent="0.3">
      <c r="B306" s="56"/>
      <c r="C306" s="113" t="s">
        <v>561</v>
      </c>
      <c r="G306" s="166" t="str">
        <f>_xlfn.XLOOKUP(C306,Rankings!P:P,Rankings!Q:Q)</f>
        <v>No</v>
      </c>
    </row>
    <row r="307" spans="2:11" hidden="1" x14ac:dyDescent="0.3">
      <c r="B307" s="56"/>
      <c r="C307" s="113" t="s">
        <v>667</v>
      </c>
      <c r="G307" s="166" t="str">
        <f>_xlfn.XLOOKUP(C307,Rankings!P:P,Rankings!Q:Q)</f>
        <v>No</v>
      </c>
    </row>
    <row r="308" spans="2:11" hidden="1" x14ac:dyDescent="0.3">
      <c r="B308" s="56"/>
      <c r="C308" s="113" t="s">
        <v>732</v>
      </c>
      <c r="G308" s="166" t="str">
        <f>_xlfn.XLOOKUP(C308,Rankings!P:P,Rankings!Q:Q)</f>
        <v>No</v>
      </c>
    </row>
    <row r="309" spans="2:11" hidden="1" x14ac:dyDescent="0.3">
      <c r="B309" s="56"/>
      <c r="C309" s="113" t="s">
        <v>733</v>
      </c>
      <c r="G309" s="166" t="str">
        <f>_xlfn.XLOOKUP(C309,Rankings!P:P,Rankings!Q:Q)</f>
        <v>No</v>
      </c>
    </row>
    <row r="310" spans="2:11" hidden="1" x14ac:dyDescent="0.3">
      <c r="B310" s="56"/>
      <c r="C310" s="113" t="s">
        <v>636</v>
      </c>
      <c r="G310" s="166" t="str">
        <f>_xlfn.XLOOKUP(C310,Rankings!P:P,Rankings!Q:Q)</f>
        <v>No</v>
      </c>
    </row>
    <row r="311" spans="2:11" hidden="1" x14ac:dyDescent="0.3">
      <c r="B311" s="56"/>
      <c r="C311" s="113" t="s">
        <v>521</v>
      </c>
      <c r="G311" s="166" t="str">
        <f>_xlfn.XLOOKUP(C311,Rankings!P:P,Rankings!Q:Q)</f>
        <v>No</v>
      </c>
    </row>
    <row r="312" spans="2:11" hidden="1" x14ac:dyDescent="0.3">
      <c r="B312" s="56"/>
      <c r="C312" s="113" t="s">
        <v>761</v>
      </c>
      <c r="G312" s="166" t="str">
        <f>_xlfn.XLOOKUP(C312,Rankings!P:P,Rankings!Q:Q)</f>
        <v>No</v>
      </c>
    </row>
    <row r="313" spans="2:11" x14ac:dyDescent="0.3">
      <c r="B313" s="56"/>
      <c r="C313" s="113"/>
      <c r="K313" s="6"/>
    </row>
    <row r="314" spans="2:11" x14ac:dyDescent="0.3">
      <c r="B314" s="56"/>
      <c r="K314" s="6"/>
    </row>
    <row r="315" spans="2:11" x14ac:dyDescent="0.3">
      <c r="B315" s="56"/>
      <c r="K315" s="6"/>
    </row>
    <row r="316" spans="2:11" x14ac:dyDescent="0.3">
      <c r="B316" s="56"/>
    </row>
    <row r="317" spans="2:11" x14ac:dyDescent="0.3">
      <c r="B317" s="56"/>
    </row>
    <row r="318" spans="2:11" x14ac:dyDescent="0.3">
      <c r="B318" s="56"/>
    </row>
    <row r="319" spans="2:11" x14ac:dyDescent="0.3">
      <c r="B319" s="56"/>
    </row>
    <row r="320" spans="2:11" x14ac:dyDescent="0.3">
      <c r="B320" s="56"/>
    </row>
    <row r="321" spans="2:2" x14ac:dyDescent="0.3">
      <c r="B321" s="56"/>
    </row>
    <row r="322" spans="2:2" x14ac:dyDescent="0.3">
      <c r="B322" s="56"/>
    </row>
    <row r="323" spans="2:2" x14ac:dyDescent="0.3">
      <c r="B323" s="56"/>
    </row>
    <row r="324" spans="2:2" x14ac:dyDescent="0.3">
      <c r="B324" s="56"/>
    </row>
    <row r="325" spans="2:2" x14ac:dyDescent="0.3">
      <c r="B325" s="56"/>
    </row>
    <row r="326" spans="2:2" x14ac:dyDescent="0.3">
      <c r="B326" s="56"/>
    </row>
    <row r="327" spans="2:2" x14ac:dyDescent="0.3">
      <c r="B327" s="56"/>
    </row>
    <row r="328" spans="2:2" x14ac:dyDescent="0.3">
      <c r="B328" s="56"/>
    </row>
    <row r="329" spans="2:2" x14ac:dyDescent="0.3">
      <c r="B329" s="56"/>
    </row>
    <row r="330" spans="2:2" x14ac:dyDescent="0.3">
      <c r="B330" s="56"/>
    </row>
    <row r="331" spans="2:2" x14ac:dyDescent="0.3">
      <c r="B331" s="56"/>
    </row>
    <row r="332" spans="2:2" x14ac:dyDescent="0.3">
      <c r="B332" s="56"/>
    </row>
    <row r="333" spans="2:2" x14ac:dyDescent="0.3">
      <c r="B333" s="56"/>
    </row>
    <row r="334" spans="2:2" x14ac:dyDescent="0.3">
      <c r="B334" s="56"/>
    </row>
    <row r="335" spans="2:2" x14ac:dyDescent="0.3">
      <c r="B335" s="56"/>
    </row>
    <row r="336" spans="2:2" x14ac:dyDescent="0.3">
      <c r="B336" s="56"/>
    </row>
    <row r="337" spans="2:2" x14ac:dyDescent="0.3">
      <c r="B337" s="56"/>
    </row>
    <row r="338" spans="2:2" x14ac:dyDescent="0.3">
      <c r="B338" s="56"/>
    </row>
    <row r="339" spans="2:2" x14ac:dyDescent="0.3">
      <c r="B339" s="56"/>
    </row>
    <row r="340" spans="2:2" x14ac:dyDescent="0.3">
      <c r="B340" s="56"/>
    </row>
    <row r="341" spans="2:2" x14ac:dyDescent="0.3">
      <c r="B341" s="56"/>
    </row>
    <row r="342" spans="2:2" x14ac:dyDescent="0.3">
      <c r="B342" s="56"/>
    </row>
    <row r="343" spans="2:2" x14ac:dyDescent="0.3">
      <c r="B343" s="56"/>
    </row>
    <row r="344" spans="2:2" x14ac:dyDescent="0.3">
      <c r="B344" s="56"/>
    </row>
    <row r="345" spans="2:2" x14ac:dyDescent="0.3">
      <c r="B345" s="56"/>
    </row>
    <row r="346" spans="2:2" x14ac:dyDescent="0.3">
      <c r="B346" s="56"/>
    </row>
    <row r="347" spans="2:2" x14ac:dyDescent="0.3">
      <c r="B347" s="56"/>
    </row>
    <row r="348" spans="2:2" x14ac:dyDescent="0.3">
      <c r="B348" s="56"/>
    </row>
    <row r="349" spans="2:2" x14ac:dyDescent="0.3">
      <c r="B349" s="56"/>
    </row>
    <row r="350" spans="2:2" x14ac:dyDescent="0.3">
      <c r="B350" s="56"/>
    </row>
    <row r="351" spans="2:2" x14ac:dyDescent="0.3">
      <c r="B351" s="56"/>
    </row>
    <row r="352" spans="2:2" x14ac:dyDescent="0.3">
      <c r="B352" s="56"/>
    </row>
    <row r="353" spans="2:2" x14ac:dyDescent="0.3">
      <c r="B353" s="56"/>
    </row>
    <row r="354" spans="2:2" x14ac:dyDescent="0.3">
      <c r="B354" s="56"/>
    </row>
    <row r="355" spans="2:2" x14ac:dyDescent="0.3">
      <c r="B355" s="56"/>
    </row>
    <row r="356" spans="2:2" x14ac:dyDescent="0.3">
      <c r="B356" s="56"/>
    </row>
    <row r="357" spans="2:2" x14ac:dyDescent="0.3">
      <c r="B357" s="56"/>
    </row>
    <row r="358" spans="2:2" x14ac:dyDescent="0.3">
      <c r="B358" s="56"/>
    </row>
  </sheetData>
  <sheetProtection selectLockedCells="1"/>
  <sortState xmlns:xlrd2="http://schemas.microsoft.com/office/spreadsheetml/2017/richdata2" ref="C66:C312">
    <sortCondition ref="C66:C312"/>
  </sortState>
  <mergeCells count="2">
    <mergeCell ref="B23:J23"/>
    <mergeCell ref="B22:J22"/>
  </mergeCells>
  <dataValidations count="3">
    <dataValidation type="list" allowBlank="1" showInputMessage="1" showErrorMessage="1" sqref="H5" xr:uid="{00000000-0002-0000-0200-000001000000}">
      <formula1>$B$66:$B$89</formula1>
    </dataValidation>
    <dataValidation type="list" allowBlank="1" showInputMessage="1" showErrorMessage="1" sqref="F13:F20" xr:uid="{00000000-0002-0000-0200-000002000000}">
      <formula1>$C$66:$C$312</formula1>
    </dataValidation>
    <dataValidation type="list" allowBlank="1" showInputMessage="1" showErrorMessage="1" sqref="H7" xr:uid="{00000000-0002-0000-0200-000000000000}">
      <formula1>$H$70:$H$71</formula1>
    </dataValidation>
  </dataValidations>
  <pageMargins left="0.70866141732283472" right="0.70866141732283472" top="0.74803149606299213" bottom="0.74803149606299213" header="0.31496062992125984" footer="0.31496062992125984"/>
  <pageSetup paperSize="9" scale="58" orientation="portrait" r:id="rId1"/>
  <headerFooter>
    <oddFooter>&amp;C_x000D_&amp;1#&amp;"Calibri"&amp;10&amp;K000000 CONTROLLED&amp;R&amp;"Arial,Regular"&amp;13Public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B4"/>
  <sheetViews>
    <sheetView workbookViewId="0">
      <selection activeCell="W10" sqref="W10"/>
    </sheetView>
  </sheetViews>
  <sheetFormatPr defaultColWidth="9.109375" defaultRowHeight="14.4" x14ac:dyDescent="0.3"/>
  <cols>
    <col min="1" max="16384" width="9.109375" style="114"/>
  </cols>
  <sheetData>
    <row r="4" spans="2:2" x14ac:dyDescent="0.3">
      <c r="B4" s="114" t="s">
        <v>1165</v>
      </c>
    </row>
  </sheetData>
  <sheetProtection selectLockedCells="1"/>
  <pageMargins left="0.70866141732283472" right="0.70866141732283472" top="0.74803149606299213" bottom="0.74803149606299213" header="0.31496062992125984" footer="0.31496062992125984"/>
  <pageSetup paperSize="9" scale="50" orientation="portrait" r:id="rId1"/>
  <headerFooter>
    <oddFooter>&amp;C_x000D_&amp;1#&amp;"Calibri"&amp;10&amp;K000000 CONTROLLED&amp;R&amp;"Arial,Regular"&amp;13Public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B4"/>
  <sheetViews>
    <sheetView workbookViewId="0">
      <selection activeCell="H5" sqref="H5"/>
    </sheetView>
  </sheetViews>
  <sheetFormatPr defaultColWidth="9.109375" defaultRowHeight="14.4" x14ac:dyDescent="0.3"/>
  <cols>
    <col min="1" max="16384" width="9.109375" style="114"/>
  </cols>
  <sheetData>
    <row r="4" spans="2:2" x14ac:dyDescent="0.3">
      <c r="B4" s="114" t="s">
        <v>1165</v>
      </c>
    </row>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Footer>&amp;C_x000D_&amp;1#&amp;"Calibri"&amp;10&amp;K000000 CONTROLLED&amp;R&amp;"Arial,Regular"&amp;13Public</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B4"/>
  <sheetViews>
    <sheetView workbookViewId="0">
      <selection activeCell="H5" sqref="H5"/>
    </sheetView>
  </sheetViews>
  <sheetFormatPr defaultColWidth="9.109375" defaultRowHeight="14.4" x14ac:dyDescent="0.3"/>
  <cols>
    <col min="1" max="16384" width="9.109375" style="114"/>
  </cols>
  <sheetData>
    <row r="4" spans="2:2" x14ac:dyDescent="0.3">
      <c r="B4" s="114" t="s">
        <v>1165</v>
      </c>
    </row>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Footer>&amp;C_x000D_&amp;1#&amp;"Calibri"&amp;10&amp;K000000 CONTROLLED&amp;R&amp;"Arial,Regular"&amp;13Public</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FFC000"/>
  </sheetPr>
  <dimension ref="A1:CB246"/>
  <sheetViews>
    <sheetView zoomScaleNormal="100" workbookViewId="0">
      <pane xSplit="2" ySplit="3" topLeftCell="C217" activePane="bottomRight" state="frozen"/>
      <selection activeCell="D245" sqref="D245"/>
      <selection pane="topRight" activeCell="D245" sqref="D245"/>
      <selection pane="bottomLeft" activeCell="D245" sqref="D245"/>
      <selection pane="bottomRight" activeCell="D245" sqref="D245"/>
    </sheetView>
  </sheetViews>
  <sheetFormatPr defaultColWidth="9.109375" defaultRowHeight="14.4" x14ac:dyDescent="0.3"/>
  <cols>
    <col min="1" max="1" width="9.109375" style="21"/>
    <col min="2" max="2" width="23.109375" style="21" customWidth="1"/>
    <col min="3" max="3" width="15.44140625" style="21" bestFit="1" customWidth="1"/>
    <col min="4" max="4" width="11.88671875" style="21" bestFit="1" customWidth="1"/>
    <col min="5" max="5" width="11.6640625" style="21" customWidth="1"/>
    <col min="6" max="6" width="15.6640625" style="21" bestFit="1" customWidth="1"/>
    <col min="7" max="7" width="11.88671875" style="21" bestFit="1" customWidth="1"/>
    <col min="8" max="8" width="16.88671875" style="21" bestFit="1" customWidth="1"/>
    <col min="9" max="9" width="15.88671875" style="21" bestFit="1" customWidth="1"/>
    <col min="10" max="10" width="16" style="21" bestFit="1" customWidth="1"/>
    <col min="11" max="11" width="19.109375" style="21" bestFit="1" customWidth="1"/>
    <col min="12" max="12" width="12" style="21" bestFit="1" customWidth="1"/>
    <col min="13" max="13" width="19.6640625" style="21" bestFit="1" customWidth="1"/>
    <col min="14" max="14" width="11.5546875" style="21" bestFit="1" customWidth="1"/>
    <col min="15" max="15" width="13.109375" style="21" bestFit="1" customWidth="1"/>
    <col min="16" max="16" width="22" style="21" bestFit="1" customWidth="1"/>
    <col min="17" max="17" width="15" style="21" bestFit="1" customWidth="1"/>
    <col min="18" max="18" width="21" style="21" bestFit="1" customWidth="1"/>
    <col min="19" max="19" width="10.5546875" style="21" bestFit="1" customWidth="1"/>
    <col min="20" max="20" width="22.109375" style="108" bestFit="1" customWidth="1"/>
    <col min="21" max="21" width="11.5546875" style="21" bestFit="1" customWidth="1"/>
    <col min="22" max="22" width="12.88671875" style="21" bestFit="1" customWidth="1"/>
    <col min="23" max="23" width="28" style="21" bestFit="1" customWidth="1"/>
    <col min="24" max="24" width="12" style="21" customWidth="1"/>
    <col min="25" max="25" width="12.88671875" style="21" customWidth="1"/>
    <col min="26" max="26" width="13.5546875" style="21" bestFit="1" customWidth="1"/>
    <col min="27" max="27" width="10.44140625" style="21" bestFit="1" customWidth="1"/>
    <col min="28" max="28" width="16.44140625" style="21" bestFit="1" customWidth="1"/>
    <col min="29" max="29" width="14" style="21" customWidth="1"/>
    <col min="30" max="30" width="21" style="21" bestFit="1" customWidth="1"/>
    <col min="31" max="31" width="15.6640625" style="21" bestFit="1" customWidth="1"/>
    <col min="32" max="32" width="11.88671875" style="21" bestFit="1" customWidth="1"/>
    <col min="33" max="33" width="16.88671875" style="21" bestFit="1" customWidth="1"/>
    <col min="34" max="34" width="15.88671875" style="21" bestFit="1" customWidth="1"/>
    <col min="35" max="35" width="16" style="21" bestFit="1" customWidth="1"/>
    <col min="36" max="36" width="19.109375" style="21" bestFit="1" customWidth="1"/>
    <col min="37" max="37" width="12" style="21" bestFit="1" customWidth="1"/>
    <col min="38" max="38" width="19.6640625" style="21" bestFit="1" customWidth="1"/>
    <col min="39" max="39" width="8" style="21" bestFit="1" customWidth="1"/>
    <col min="40" max="40" width="13.109375" style="21" bestFit="1" customWidth="1"/>
    <col min="41" max="41" width="22" style="21" bestFit="1" customWidth="1"/>
    <col min="42" max="42" width="15" style="21" bestFit="1" customWidth="1"/>
    <col min="43" max="43" width="21" style="21" bestFit="1" customWidth="1"/>
    <col min="44" max="44" width="8" style="21" bestFit="1" customWidth="1"/>
    <col min="45" max="45" width="22.109375" style="108" bestFit="1" customWidth="1"/>
    <col min="46" max="46" width="9.44140625" style="21" bestFit="1" customWidth="1"/>
    <col min="47" max="47" width="12.88671875" style="21" bestFit="1" customWidth="1"/>
    <col min="48" max="48" width="28" style="21" bestFit="1" customWidth="1"/>
    <col min="49" max="49" width="9.5546875" style="21" bestFit="1" customWidth="1"/>
    <col min="50" max="50" width="11.109375" style="21" bestFit="1" customWidth="1"/>
    <col min="51" max="51" width="13.5546875" style="21" bestFit="1" customWidth="1"/>
    <col min="52" max="52" width="10.44140625" style="103" bestFit="1" customWidth="1"/>
    <col min="53" max="53" width="16.44140625" style="103" bestFit="1" customWidth="1"/>
    <col min="54" max="54" width="3" style="21" bestFit="1" customWidth="1"/>
    <col min="55" max="55" width="9.109375" style="21"/>
    <col min="56" max="56" width="15.6640625" style="21" bestFit="1" customWidth="1"/>
    <col min="57" max="57" width="11.88671875" style="21" bestFit="1" customWidth="1"/>
    <col min="58" max="58" width="16.88671875" style="21" bestFit="1" customWidth="1"/>
    <col min="59" max="59" width="15.88671875" style="21" bestFit="1" customWidth="1"/>
    <col min="60" max="60" width="16" style="21" bestFit="1" customWidth="1"/>
    <col min="61" max="61" width="19.109375" style="21" bestFit="1" customWidth="1"/>
    <col min="62" max="62" width="12" style="21" bestFit="1" customWidth="1"/>
    <col min="63" max="63" width="19.6640625" style="21" bestFit="1" customWidth="1"/>
    <col min="64" max="64" width="7.6640625" style="21" bestFit="1" customWidth="1"/>
    <col min="65" max="65" width="13.109375" style="21" bestFit="1" customWidth="1"/>
    <col min="66" max="66" width="22" style="21" bestFit="1" customWidth="1"/>
    <col min="67" max="67" width="15" style="21" bestFit="1" customWidth="1"/>
    <col min="68" max="68" width="21" style="21" bestFit="1" customWidth="1"/>
    <col min="69" max="69" width="7.6640625" style="21" bestFit="1" customWidth="1"/>
    <col min="70" max="70" width="22.109375" style="108" bestFit="1" customWidth="1"/>
    <col min="71" max="71" width="9.44140625" style="21" bestFit="1" customWidth="1"/>
    <col min="72" max="72" width="12.88671875" style="21" bestFit="1" customWidth="1"/>
    <col min="73" max="73" width="28" style="21" bestFit="1" customWidth="1"/>
    <col min="74" max="74" width="8" style="21" bestFit="1" customWidth="1"/>
    <col min="75" max="75" width="11.109375" style="21" bestFit="1" customWidth="1"/>
    <col min="76" max="76" width="13.5546875" style="21" bestFit="1" customWidth="1"/>
    <col min="77" max="77" width="10.44140625" style="21" bestFit="1" customWidth="1"/>
    <col min="78" max="78" width="16.44140625" style="21" bestFit="1" customWidth="1"/>
    <col min="79" max="79" width="38.5546875" style="21" bestFit="1" customWidth="1"/>
    <col min="80" max="80" width="3" style="21" bestFit="1" customWidth="1"/>
    <col min="81" max="16384" width="9.109375" style="21"/>
  </cols>
  <sheetData>
    <row r="1" spans="1:78" x14ac:dyDescent="0.3">
      <c r="E1" s="76" t="s">
        <v>853</v>
      </c>
      <c r="F1" s="76"/>
      <c r="G1" s="76"/>
      <c r="H1" s="76"/>
      <c r="I1" s="76"/>
      <c r="J1" s="76"/>
      <c r="K1" s="76"/>
      <c r="L1" s="76"/>
      <c r="M1" s="76"/>
      <c r="N1" s="76"/>
      <c r="O1" s="76"/>
      <c r="P1" s="76"/>
      <c r="Q1" s="76"/>
      <c r="R1" s="76"/>
      <c r="S1" s="76"/>
      <c r="T1" s="76"/>
      <c r="U1" s="76"/>
      <c r="V1" s="76"/>
      <c r="W1" s="76"/>
      <c r="X1" s="76"/>
      <c r="Y1" s="76"/>
      <c r="Z1" s="76"/>
      <c r="AA1" s="76"/>
      <c r="AB1" s="76"/>
      <c r="AC1" s="76"/>
      <c r="AD1" s="151" t="s">
        <v>856</v>
      </c>
      <c r="AE1" s="77"/>
      <c r="AF1" s="77"/>
      <c r="AG1" s="77"/>
      <c r="AH1" s="77"/>
      <c r="AI1" s="77"/>
      <c r="AJ1" s="77"/>
      <c r="AK1" s="77"/>
      <c r="AL1" s="77"/>
      <c r="AM1" s="77"/>
      <c r="AN1" s="77"/>
      <c r="AO1" s="77"/>
      <c r="AP1" s="77"/>
      <c r="AQ1" s="77"/>
      <c r="AR1" s="77"/>
      <c r="AS1" s="77"/>
      <c r="AT1" s="77"/>
      <c r="AU1" s="77"/>
      <c r="AV1" s="77"/>
      <c r="AW1" s="77"/>
      <c r="AX1" s="77"/>
      <c r="AY1" s="77"/>
      <c r="AZ1" s="77"/>
      <c r="BA1" s="77"/>
      <c r="BC1" s="78" t="s">
        <v>857</v>
      </c>
      <c r="BD1" s="78"/>
      <c r="BE1" s="78"/>
      <c r="BF1" s="78"/>
      <c r="BG1" s="78"/>
      <c r="BH1" s="78"/>
      <c r="BI1" s="78"/>
      <c r="BJ1" s="78"/>
      <c r="BK1" s="78"/>
      <c r="BL1" s="78"/>
      <c r="BM1" s="78"/>
      <c r="BN1" s="78"/>
      <c r="BO1" s="78"/>
      <c r="BP1" s="78"/>
      <c r="BQ1" s="78"/>
      <c r="BR1" s="78"/>
      <c r="BS1" s="78"/>
      <c r="BT1" s="78"/>
      <c r="BU1" s="78"/>
      <c r="BV1" s="78"/>
      <c r="BW1" s="78"/>
      <c r="BX1" s="78"/>
      <c r="BY1" s="78"/>
      <c r="BZ1" s="78"/>
    </row>
    <row r="2" spans="1:78" s="158" customFormat="1" x14ac:dyDescent="0.3">
      <c r="A2" s="158">
        <v>1</v>
      </c>
      <c r="B2" s="158">
        <v>2</v>
      </c>
      <c r="C2" s="158">
        <v>3</v>
      </c>
      <c r="D2" s="158">
        <v>4</v>
      </c>
      <c r="E2" s="158">
        <v>5</v>
      </c>
      <c r="F2" s="158">
        <v>6</v>
      </c>
      <c r="G2" s="158">
        <v>7</v>
      </c>
      <c r="H2" s="158">
        <v>8</v>
      </c>
      <c r="I2" s="158">
        <v>9</v>
      </c>
      <c r="J2" s="158">
        <v>10</v>
      </c>
      <c r="K2" s="158">
        <v>11</v>
      </c>
      <c r="L2" s="158">
        <v>12</v>
      </c>
      <c r="M2" s="158">
        <v>13</v>
      </c>
      <c r="N2" s="158">
        <v>14</v>
      </c>
      <c r="O2" s="158">
        <v>15</v>
      </c>
      <c r="P2" s="158">
        <v>16</v>
      </c>
      <c r="Q2" s="158">
        <v>17</v>
      </c>
      <c r="R2" s="158">
        <v>18</v>
      </c>
      <c r="S2" s="158">
        <v>19</v>
      </c>
      <c r="T2" s="158">
        <v>20</v>
      </c>
      <c r="U2" s="158">
        <v>21</v>
      </c>
      <c r="V2" s="158">
        <v>22</v>
      </c>
      <c r="W2" s="158">
        <v>23</v>
      </c>
      <c r="X2" s="158">
        <v>24</v>
      </c>
      <c r="Y2" s="158">
        <v>25</v>
      </c>
      <c r="Z2" s="158">
        <v>26</v>
      </c>
      <c r="AA2" s="158">
        <v>27</v>
      </c>
      <c r="AB2" s="158">
        <v>28</v>
      </c>
      <c r="AC2" s="158">
        <v>29</v>
      </c>
      <c r="AD2" s="158">
        <v>30</v>
      </c>
      <c r="AE2" s="158">
        <v>31</v>
      </c>
      <c r="AF2" s="158">
        <v>32</v>
      </c>
      <c r="AG2" s="158">
        <v>33</v>
      </c>
      <c r="AH2" s="158">
        <v>34</v>
      </c>
      <c r="AI2" s="158">
        <v>35</v>
      </c>
      <c r="AJ2" s="158">
        <v>36</v>
      </c>
      <c r="AK2" s="158">
        <v>37</v>
      </c>
      <c r="AL2" s="158">
        <v>38</v>
      </c>
      <c r="AM2" s="158">
        <v>39</v>
      </c>
      <c r="AN2" s="158">
        <v>40</v>
      </c>
      <c r="AO2" s="158">
        <v>41</v>
      </c>
      <c r="AP2" s="158">
        <v>42</v>
      </c>
      <c r="AQ2" s="158">
        <v>43</v>
      </c>
      <c r="AR2" s="158">
        <v>44</v>
      </c>
      <c r="AS2" s="158">
        <v>45</v>
      </c>
      <c r="AT2" s="158">
        <v>46</v>
      </c>
      <c r="AU2" s="158">
        <v>47</v>
      </c>
      <c r="AV2" s="158">
        <v>48</v>
      </c>
      <c r="AW2" s="158">
        <v>49</v>
      </c>
      <c r="AX2" s="158">
        <v>50</v>
      </c>
      <c r="AY2" s="158">
        <v>51</v>
      </c>
      <c r="AZ2" s="158">
        <v>52</v>
      </c>
      <c r="BA2" s="158">
        <v>53</v>
      </c>
      <c r="BB2" s="158">
        <v>54</v>
      </c>
      <c r="BC2" s="158">
        <v>55</v>
      </c>
      <c r="BD2" s="158">
        <v>56</v>
      </c>
      <c r="BE2" s="158">
        <v>57</v>
      </c>
      <c r="BF2" s="158">
        <v>58</v>
      </c>
      <c r="BG2" s="158">
        <v>59</v>
      </c>
      <c r="BH2" s="158">
        <v>60</v>
      </c>
      <c r="BI2" s="158">
        <v>61</v>
      </c>
      <c r="BJ2" s="158">
        <v>62</v>
      </c>
      <c r="BK2" s="158">
        <v>63</v>
      </c>
      <c r="BL2" s="158">
        <v>64</v>
      </c>
      <c r="BM2" s="158">
        <v>65</v>
      </c>
      <c r="BN2" s="158">
        <v>66</v>
      </c>
      <c r="BO2" s="158">
        <v>67</v>
      </c>
      <c r="BP2" s="158">
        <v>68</v>
      </c>
      <c r="BQ2" s="158">
        <v>69</v>
      </c>
      <c r="BR2" s="158">
        <v>70</v>
      </c>
      <c r="BS2" s="158">
        <v>71</v>
      </c>
      <c r="BT2" s="158">
        <v>72</v>
      </c>
      <c r="BU2" s="158">
        <v>73</v>
      </c>
      <c r="BV2" s="158">
        <v>74</v>
      </c>
      <c r="BW2" s="158">
        <v>75</v>
      </c>
      <c r="BX2" s="158">
        <v>76</v>
      </c>
      <c r="BY2" s="158">
        <v>77</v>
      </c>
      <c r="BZ2" s="158">
        <v>78</v>
      </c>
    </row>
    <row r="3" spans="1:78" x14ac:dyDescent="0.3">
      <c r="A3" s="1" t="s">
        <v>0</v>
      </c>
      <c r="B3" s="1" t="s">
        <v>1</v>
      </c>
      <c r="C3" s="1" t="s">
        <v>778</v>
      </c>
      <c r="D3" s="1" t="s">
        <v>795</v>
      </c>
      <c r="E3" s="1" t="s">
        <v>2</v>
      </c>
      <c r="F3" s="1" t="s">
        <v>863</v>
      </c>
      <c r="G3" s="1" t="s">
        <v>786</v>
      </c>
      <c r="H3" s="1" t="s">
        <v>864</v>
      </c>
      <c r="I3" s="1" t="s">
        <v>865</v>
      </c>
      <c r="J3" s="1" t="s">
        <v>866</v>
      </c>
      <c r="K3" s="1" t="s">
        <v>867</v>
      </c>
      <c r="L3" s="1" t="s">
        <v>3</v>
      </c>
      <c r="M3" s="1" t="s">
        <v>788</v>
      </c>
      <c r="N3" s="1" t="s">
        <v>4</v>
      </c>
      <c r="O3" s="1" t="s">
        <v>868</v>
      </c>
      <c r="P3" s="1" t="s">
        <v>5</v>
      </c>
      <c r="Q3" s="1" t="s">
        <v>6</v>
      </c>
      <c r="R3" s="1" t="s">
        <v>770</v>
      </c>
      <c r="S3" s="1" t="s">
        <v>7</v>
      </c>
      <c r="T3" s="1" t="s">
        <v>1145</v>
      </c>
      <c r="U3" s="1" t="s">
        <v>8</v>
      </c>
      <c r="V3" s="1" t="s">
        <v>9</v>
      </c>
      <c r="W3" s="23" t="s">
        <v>15</v>
      </c>
      <c r="X3" s="23" t="s">
        <v>10</v>
      </c>
      <c r="Y3" s="1" t="s">
        <v>11</v>
      </c>
      <c r="Z3" s="1" t="s">
        <v>787</v>
      </c>
      <c r="AA3" s="1" t="s">
        <v>12</v>
      </c>
      <c r="AB3" s="1" t="s">
        <v>13</v>
      </c>
      <c r="AC3" s="1" t="s">
        <v>853</v>
      </c>
      <c r="AD3" s="152" t="s">
        <v>2</v>
      </c>
      <c r="AE3" s="1" t="s">
        <v>863</v>
      </c>
      <c r="AF3" s="1" t="s">
        <v>786</v>
      </c>
      <c r="AG3" s="1" t="s">
        <v>864</v>
      </c>
      <c r="AH3" s="1" t="s">
        <v>865</v>
      </c>
      <c r="AI3" s="1" t="s">
        <v>866</v>
      </c>
      <c r="AJ3" s="1" t="s">
        <v>867</v>
      </c>
      <c r="AK3" s="1" t="s">
        <v>3</v>
      </c>
      <c r="AL3" s="1" t="s">
        <v>788</v>
      </c>
      <c r="AM3" s="1" t="s">
        <v>4</v>
      </c>
      <c r="AN3" s="1" t="s">
        <v>868</v>
      </c>
      <c r="AO3" s="1" t="s">
        <v>5</v>
      </c>
      <c r="AP3" s="1" t="s">
        <v>6</v>
      </c>
      <c r="AQ3" s="1" t="s">
        <v>770</v>
      </c>
      <c r="AR3" s="1" t="s">
        <v>7</v>
      </c>
      <c r="AS3" s="1" t="s">
        <v>1145</v>
      </c>
      <c r="AT3" s="1" t="s">
        <v>8</v>
      </c>
      <c r="AU3" s="1" t="s">
        <v>9</v>
      </c>
      <c r="AV3" s="23" t="s">
        <v>15</v>
      </c>
      <c r="AW3" s="23" t="s">
        <v>10</v>
      </c>
      <c r="AX3" s="1" t="s">
        <v>11</v>
      </c>
      <c r="AY3" s="1" t="s">
        <v>787</v>
      </c>
      <c r="AZ3" s="1" t="s">
        <v>12</v>
      </c>
      <c r="BA3" s="1" t="s">
        <v>13</v>
      </c>
      <c r="BB3" s="1"/>
      <c r="BC3" s="1" t="s">
        <v>2</v>
      </c>
      <c r="BD3" s="1" t="s">
        <v>863</v>
      </c>
      <c r="BE3" s="1" t="s">
        <v>786</v>
      </c>
      <c r="BF3" s="1" t="s">
        <v>864</v>
      </c>
      <c r="BG3" s="1" t="s">
        <v>865</v>
      </c>
      <c r="BH3" s="1" t="s">
        <v>866</v>
      </c>
      <c r="BI3" s="1" t="s">
        <v>867</v>
      </c>
      <c r="BJ3" s="1" t="s">
        <v>3</v>
      </c>
      <c r="BK3" s="1" t="s">
        <v>788</v>
      </c>
      <c r="BL3" s="1" t="s">
        <v>4</v>
      </c>
      <c r="BM3" s="1" t="s">
        <v>868</v>
      </c>
      <c r="BN3" s="1" t="s">
        <v>5</v>
      </c>
      <c r="BO3" s="1" t="s">
        <v>6</v>
      </c>
      <c r="BP3" s="1" t="s">
        <v>770</v>
      </c>
      <c r="BQ3" s="1" t="s">
        <v>7</v>
      </c>
      <c r="BR3" s="1" t="s">
        <v>1145</v>
      </c>
      <c r="BS3" s="1" t="s">
        <v>8</v>
      </c>
      <c r="BT3" s="1" t="s">
        <v>9</v>
      </c>
      <c r="BU3" s="23" t="s">
        <v>15</v>
      </c>
      <c r="BV3" s="23" t="s">
        <v>10</v>
      </c>
      <c r="BW3" s="1" t="s">
        <v>11</v>
      </c>
      <c r="BX3" s="1" t="s">
        <v>787</v>
      </c>
      <c r="BY3" s="1" t="s">
        <v>12</v>
      </c>
      <c r="BZ3" s="1" t="s">
        <v>13</v>
      </c>
    </row>
    <row r="4" spans="1:78" x14ac:dyDescent="0.3">
      <c r="A4" s="18" t="s">
        <v>18</v>
      </c>
      <c r="B4" s="21" t="s">
        <v>19</v>
      </c>
      <c r="C4" s="22">
        <f>_xlfn.XLOOKUP(A4,Rankings!K:K,Rankings!L:L)</f>
        <v>160</v>
      </c>
      <c r="D4" s="118">
        <f>_xlfn.XLOOKUP(A4,Rankings!K:K,Rankings!M:M)</f>
        <v>718.34</v>
      </c>
      <c r="E4" s="121">
        <v>46767.95</v>
      </c>
      <c r="F4" s="121">
        <v>0</v>
      </c>
      <c r="G4" s="121">
        <v>0</v>
      </c>
      <c r="H4" s="121">
        <v>22939.919999999995</v>
      </c>
      <c r="I4" s="121">
        <v>43.82</v>
      </c>
      <c r="J4" s="121">
        <v>11971.359999999995</v>
      </c>
      <c r="K4" s="121">
        <v>0</v>
      </c>
      <c r="L4" s="121">
        <v>8945.7800000000007</v>
      </c>
      <c r="M4" s="121">
        <v>0</v>
      </c>
      <c r="N4" s="121">
        <v>9997.7699999999986</v>
      </c>
      <c r="O4" s="121">
        <v>0</v>
      </c>
      <c r="P4" s="121">
        <v>6838.4299999999985</v>
      </c>
      <c r="Q4" s="121">
        <v>20898.390000000003</v>
      </c>
      <c r="R4" s="121">
        <v>46500.3</v>
      </c>
      <c r="S4" s="121">
        <v>0</v>
      </c>
      <c r="T4" s="121">
        <v>2726.44</v>
      </c>
      <c r="U4" s="121">
        <v>0</v>
      </c>
      <c r="V4" s="121">
        <v>0</v>
      </c>
      <c r="W4" s="121">
        <v>34534.199999999997</v>
      </c>
      <c r="X4" s="121">
        <v>262693.23000000004</v>
      </c>
      <c r="Y4" s="121">
        <v>579030.98999999987</v>
      </c>
      <c r="Z4" s="121">
        <v>0</v>
      </c>
      <c r="AA4" s="121">
        <v>5312.17</v>
      </c>
      <c r="AB4" s="121">
        <v>2777.09</v>
      </c>
      <c r="AC4" s="121">
        <f>SUM(E4:AB4)</f>
        <v>1061977.8399999999</v>
      </c>
      <c r="AD4" s="153">
        <f>E4/$C4</f>
        <v>292.2996875</v>
      </c>
      <c r="AE4" s="105">
        <f>F4/$C4</f>
        <v>0</v>
      </c>
      <c r="AF4" s="105">
        <f t="shared" ref="AF4:BA4" si="0">G4/$C4</f>
        <v>0</v>
      </c>
      <c r="AG4" s="105">
        <f t="shared" si="0"/>
        <v>143.37449999999995</v>
      </c>
      <c r="AH4" s="105">
        <f t="shared" si="0"/>
        <v>0.27387499999999998</v>
      </c>
      <c r="AI4" s="105">
        <f t="shared" si="0"/>
        <v>74.82099999999997</v>
      </c>
      <c r="AJ4" s="105">
        <f t="shared" si="0"/>
        <v>0</v>
      </c>
      <c r="AK4" s="105">
        <f t="shared" si="0"/>
        <v>55.911125000000006</v>
      </c>
      <c r="AL4" s="105">
        <f t="shared" si="0"/>
        <v>0</v>
      </c>
      <c r="AM4" s="105">
        <f t="shared" si="0"/>
        <v>62.486062499999989</v>
      </c>
      <c r="AN4" s="105">
        <f t="shared" si="0"/>
        <v>0</v>
      </c>
      <c r="AO4" s="105">
        <f t="shared" si="0"/>
        <v>42.74018749999999</v>
      </c>
      <c r="AP4" s="105">
        <f t="shared" si="0"/>
        <v>130.61493750000002</v>
      </c>
      <c r="AQ4" s="105">
        <f t="shared" si="0"/>
        <v>290.62687500000004</v>
      </c>
      <c r="AR4" s="105">
        <f t="shared" si="0"/>
        <v>0</v>
      </c>
      <c r="AS4" s="105">
        <f t="shared" si="0"/>
        <v>17.04025</v>
      </c>
      <c r="AT4" s="105">
        <f t="shared" si="0"/>
        <v>0</v>
      </c>
      <c r="AU4" s="105">
        <f t="shared" si="0"/>
        <v>0</v>
      </c>
      <c r="AV4" s="105">
        <f t="shared" si="0"/>
        <v>215.83874999999998</v>
      </c>
      <c r="AW4" s="105">
        <f t="shared" si="0"/>
        <v>1641.8326875000002</v>
      </c>
      <c r="AX4" s="105">
        <f t="shared" si="0"/>
        <v>3618.9436874999992</v>
      </c>
      <c r="AY4" s="105">
        <f t="shared" si="0"/>
        <v>0</v>
      </c>
      <c r="AZ4" s="105">
        <f t="shared" si="0"/>
        <v>33.201062499999999</v>
      </c>
      <c r="BA4" s="105">
        <f t="shared" si="0"/>
        <v>17.3568125</v>
      </c>
      <c r="BB4" s="2"/>
      <c r="BC4" s="69">
        <f>E4/$D4</f>
        <v>65.105590667371985</v>
      </c>
      <c r="BD4" s="105">
        <f t="shared" ref="BD4:BZ4" si="1">F4/$D4</f>
        <v>0</v>
      </c>
      <c r="BE4" s="105">
        <f t="shared" si="1"/>
        <v>0</v>
      </c>
      <c r="BF4" s="105">
        <f t="shared" si="1"/>
        <v>31.934627056825448</v>
      </c>
      <c r="BG4" s="105">
        <f t="shared" si="1"/>
        <v>6.1001754044045994E-2</v>
      </c>
      <c r="BH4" s="105">
        <f t="shared" si="1"/>
        <v>16.665311690842771</v>
      </c>
      <c r="BI4" s="105">
        <f t="shared" si="1"/>
        <v>0</v>
      </c>
      <c r="BJ4" s="105">
        <f t="shared" si="1"/>
        <v>12.453406464905198</v>
      </c>
      <c r="BK4" s="105">
        <f t="shared" si="1"/>
        <v>0</v>
      </c>
      <c r="BL4" s="105">
        <f t="shared" si="1"/>
        <v>13.917880112481551</v>
      </c>
      <c r="BM4" s="105">
        <f t="shared" si="1"/>
        <v>0</v>
      </c>
      <c r="BN4" s="105">
        <f t="shared" si="1"/>
        <v>9.5197677979786697</v>
      </c>
      <c r="BO4" s="105">
        <f t="shared" si="1"/>
        <v>29.092616309825434</v>
      </c>
      <c r="BP4" s="105">
        <f t="shared" si="1"/>
        <v>64.732995517443001</v>
      </c>
      <c r="BQ4" s="105">
        <f t="shared" si="1"/>
        <v>0</v>
      </c>
      <c r="BR4" s="105">
        <f t="shared" si="1"/>
        <v>3.795472895843194</v>
      </c>
      <c r="BS4" s="105">
        <f t="shared" si="1"/>
        <v>0</v>
      </c>
      <c r="BT4" s="105">
        <f t="shared" si="1"/>
        <v>0</v>
      </c>
      <c r="BU4" s="105">
        <f t="shared" si="1"/>
        <v>48.075006264443019</v>
      </c>
      <c r="BV4" s="105">
        <f t="shared" si="1"/>
        <v>365.69483809895041</v>
      </c>
      <c r="BW4" s="105">
        <f t="shared" si="1"/>
        <v>806.06814321908826</v>
      </c>
      <c r="BX4" s="105">
        <f t="shared" si="1"/>
        <v>0</v>
      </c>
      <c r="BY4" s="105">
        <f t="shared" si="1"/>
        <v>7.3950636188991279</v>
      </c>
      <c r="BZ4" s="105">
        <f t="shared" si="1"/>
        <v>3.8659826822952921</v>
      </c>
    </row>
    <row r="5" spans="1:78" x14ac:dyDescent="0.3">
      <c r="A5" s="18" t="s">
        <v>22</v>
      </c>
      <c r="B5" s="21" t="s">
        <v>23</v>
      </c>
      <c r="C5" s="22">
        <f>_xlfn.XLOOKUP(A5,Rankings!K:K,Rankings!L:L)</f>
        <v>207.3578947368421</v>
      </c>
      <c r="D5" s="118">
        <f>_xlfn.XLOOKUP(A5,Rankings!K:K,Rankings!M:M)</f>
        <v>835.48</v>
      </c>
      <c r="E5" s="121">
        <v>69218.649999999994</v>
      </c>
      <c r="F5" s="121">
        <v>28643.220000000008</v>
      </c>
      <c r="G5" s="121">
        <v>0</v>
      </c>
      <c r="H5" s="121">
        <v>0</v>
      </c>
      <c r="I5" s="121">
        <v>0</v>
      </c>
      <c r="J5" s="121">
        <v>0</v>
      </c>
      <c r="K5" s="121">
        <v>0</v>
      </c>
      <c r="L5" s="121">
        <v>20048.36</v>
      </c>
      <c r="M5" s="121">
        <v>6049.4700000000012</v>
      </c>
      <c r="N5" s="121">
        <v>9833.2599999999984</v>
      </c>
      <c r="O5" s="121">
        <v>0</v>
      </c>
      <c r="P5" s="121">
        <v>19690.989999999969</v>
      </c>
      <c r="Q5" s="121">
        <v>22312.559999999998</v>
      </c>
      <c r="R5" s="121">
        <v>45057.119999999988</v>
      </c>
      <c r="S5" s="121">
        <v>0</v>
      </c>
      <c r="T5" s="121">
        <v>3034.32</v>
      </c>
      <c r="U5" s="121">
        <v>0</v>
      </c>
      <c r="V5" s="121">
        <v>0</v>
      </c>
      <c r="W5" s="121">
        <v>78023.92</v>
      </c>
      <c r="X5" s="121">
        <v>416240.90999999992</v>
      </c>
      <c r="Y5" s="121">
        <v>638949.9099999998</v>
      </c>
      <c r="Z5" s="121">
        <v>0</v>
      </c>
      <c r="AA5" s="121">
        <v>6143.9</v>
      </c>
      <c r="AB5" s="121">
        <v>3446.76</v>
      </c>
      <c r="AC5" s="121">
        <f t="shared" ref="AC5:AC64" si="2">SUM(E5:AB5)</f>
        <v>1366693.3499999994</v>
      </c>
      <c r="AD5" s="153">
        <v>218.5587688583409</v>
      </c>
      <c r="AE5" s="105">
        <f t="shared" ref="AE5:AE64" si="3">F5/$C5</f>
        <v>138.13421493476829</v>
      </c>
      <c r="AF5" s="105">
        <f t="shared" ref="AF5:AF64" si="4">G5/$C5</f>
        <v>0</v>
      </c>
      <c r="AG5" s="105">
        <f t="shared" ref="AG5:AG64" si="5">H5/$C5</f>
        <v>0</v>
      </c>
      <c r="AH5" s="105">
        <f t="shared" ref="AH5:AH64" si="6">I5/$C5</f>
        <v>0</v>
      </c>
      <c r="AI5" s="105">
        <f t="shared" ref="AI5:AI64" si="7">J5/$C5</f>
        <v>0</v>
      </c>
      <c r="AJ5" s="105">
        <f t="shared" ref="AJ5:AJ64" si="8">K5/$C5</f>
        <v>0</v>
      </c>
      <c r="AK5" s="105">
        <f t="shared" ref="AK5:AK64" si="9">L5/$C5</f>
        <v>96.684816488146609</v>
      </c>
      <c r="AL5" s="105">
        <f t="shared" ref="AL5:AL64" si="10">M5/$C5</f>
        <v>29.174051982334134</v>
      </c>
      <c r="AM5" s="105">
        <f t="shared" ref="AM5:AM64" si="11">N5/$C5</f>
        <v>47.421681303619465</v>
      </c>
      <c r="AN5" s="105">
        <f t="shared" ref="AN5:AN64" si="12">O5/$C5</f>
        <v>0</v>
      </c>
      <c r="AO5" s="105">
        <f t="shared" ref="AO5:AO64" si="13">P5/$C5</f>
        <v>94.961371135590497</v>
      </c>
      <c r="AP5" s="105">
        <f t="shared" ref="AP5:AP64" si="14">Q5/$C5</f>
        <v>107.60410173105232</v>
      </c>
      <c r="AQ5" s="105">
        <f t="shared" ref="AQ5:AQ64" si="15">R5/$C5</f>
        <v>217.29155794710385</v>
      </c>
      <c r="AR5" s="105">
        <f t="shared" ref="AR5:AR64" si="16">S5/$C5</f>
        <v>0</v>
      </c>
      <c r="AS5" s="105">
        <f t="shared" ref="AS5:AS64" si="17">T5/$C5</f>
        <v>14.633250418802985</v>
      </c>
      <c r="AT5" s="105">
        <f t="shared" ref="AT5:AT64" si="18">U5/$C5</f>
        <v>0</v>
      </c>
      <c r="AU5" s="105">
        <f t="shared" ref="AU5:AU64" si="19">V5/$C5</f>
        <v>0</v>
      </c>
      <c r="AV5" s="105">
        <f t="shared" ref="AV5:AV64" si="20">W5/$C5</f>
        <v>376.276582567643</v>
      </c>
      <c r="AW5" s="105">
        <f t="shared" ref="AW5:AW64" si="21">X5/$C5</f>
        <v>2007.3550154830191</v>
      </c>
      <c r="AX5" s="105">
        <f t="shared" ref="AX5:AX64" si="22">Y5/$C5</f>
        <v>3081.3869460378692</v>
      </c>
      <c r="AY5" s="105">
        <f t="shared" ref="AY5:AY64" si="23">Z5/$C5</f>
        <v>0</v>
      </c>
      <c r="AZ5" s="105">
        <f t="shared" ref="AZ5:AZ64" si="24">AA5/$C5</f>
        <v>29.629448195339865</v>
      </c>
      <c r="BA5" s="105">
        <f t="shared" ref="BA5:BA64" si="25">AB5/$C5</f>
        <v>16.622275242398093</v>
      </c>
      <c r="BB5" s="2"/>
      <c r="BC5" s="105">
        <f t="shared" ref="BC5:BC64" si="26">E5/$D5</f>
        <v>82.848961076267528</v>
      </c>
      <c r="BD5" s="105">
        <f t="shared" ref="BD5:BD64" si="27">F5/$D5</f>
        <v>34.283549576291485</v>
      </c>
      <c r="BE5" s="105">
        <f t="shared" ref="BE5:BE64" si="28">G5/$D5</f>
        <v>0</v>
      </c>
      <c r="BF5" s="105">
        <f t="shared" ref="BF5:BF64" si="29">H5/$D5</f>
        <v>0</v>
      </c>
      <c r="BG5" s="105">
        <f t="shared" ref="BG5:BG64" si="30">I5/$D5</f>
        <v>0</v>
      </c>
      <c r="BH5" s="105">
        <f t="shared" ref="BH5:BH64" si="31">J5/$D5</f>
        <v>0</v>
      </c>
      <c r="BI5" s="105">
        <f t="shared" ref="BI5:BI64" si="32">K5/$D5</f>
        <v>0</v>
      </c>
      <c r="BJ5" s="105">
        <f t="shared" ref="BJ5:BJ64" si="33">L5/$D5</f>
        <v>23.996217743093791</v>
      </c>
      <c r="BK5" s="105">
        <f t="shared" ref="BK5:BK64" si="34">M5/$D5</f>
        <v>7.240711926078423</v>
      </c>
      <c r="BL5" s="105">
        <f t="shared" ref="BL5:BL64" si="35">N5/$D5</f>
        <v>11.769593527074255</v>
      </c>
      <c r="BM5" s="105">
        <f t="shared" ref="BM5:BM64" si="36">O5/$D5</f>
        <v>0</v>
      </c>
      <c r="BN5" s="105">
        <f t="shared" ref="BN5:BN64" si="37">P5/$D5</f>
        <v>23.568475606836749</v>
      </c>
      <c r="BO5" s="105">
        <f t="shared" ref="BO5:BO64" si="38">Q5/$D5</f>
        <v>26.706276631397518</v>
      </c>
      <c r="BP5" s="105">
        <f t="shared" ref="BP5:BP64" si="39">R5/$D5</f>
        <v>53.929621295542667</v>
      </c>
      <c r="BQ5" s="105">
        <f t="shared" ref="BQ5:BQ64" si="40">S5/$D5</f>
        <v>0</v>
      </c>
      <c r="BR5" s="105">
        <f t="shared" ref="BR5:BR64" si="41">T5/$D5</f>
        <v>3.6318284100157996</v>
      </c>
      <c r="BS5" s="105">
        <f t="shared" ref="BS5:BS64" si="42">U5/$D5</f>
        <v>0</v>
      </c>
      <c r="BT5" s="105">
        <f t="shared" ref="BT5:BT64" si="43">V5/$D5</f>
        <v>0</v>
      </c>
      <c r="BU5" s="105">
        <f t="shared" ref="BU5:BU64" si="44">W5/$D5</f>
        <v>93.388136161248624</v>
      </c>
      <c r="BV5" s="105">
        <f t="shared" ref="BV5:BV64" si="45">X5/$D5</f>
        <v>498.20571408052842</v>
      </c>
      <c r="BW5" s="105">
        <f t="shared" ref="BW5:BW64" si="46">Y5/$D5</f>
        <v>764.76984487958987</v>
      </c>
      <c r="BX5" s="105">
        <f t="shared" ref="BX5:BX64" si="47">Z5/$D5</f>
        <v>0</v>
      </c>
      <c r="BY5" s="105">
        <f t="shared" ref="BY5:BY64" si="48">AA5/$D5</f>
        <v>7.3537367740699953</v>
      </c>
      <c r="BZ5" s="105">
        <f t="shared" ref="BZ5:BZ64" si="49">AB5/$D5</f>
        <v>4.1254847512807009</v>
      </c>
    </row>
    <row r="6" spans="1:78" x14ac:dyDescent="0.3">
      <c r="A6" s="18" t="s">
        <v>52</v>
      </c>
      <c r="B6" s="21" t="s">
        <v>53</v>
      </c>
      <c r="C6" s="22">
        <f>_xlfn.XLOOKUP(A6,Rankings!K:K,Rankings!L:L)</f>
        <v>235.46315789473684</v>
      </c>
      <c r="D6" s="118">
        <f>_xlfn.XLOOKUP(A6,Rankings!K:K,Rankings!M:M)</f>
        <v>1180.7</v>
      </c>
      <c r="E6" s="121">
        <v>69980.640000000029</v>
      </c>
      <c r="F6" s="121">
        <v>18218.340000000007</v>
      </c>
      <c r="G6" s="121">
        <v>0</v>
      </c>
      <c r="H6" s="121">
        <v>6425.6699999999992</v>
      </c>
      <c r="I6" s="121">
        <v>0</v>
      </c>
      <c r="J6" s="121">
        <v>0</v>
      </c>
      <c r="K6" s="121">
        <v>0</v>
      </c>
      <c r="L6" s="121">
        <v>17136.57</v>
      </c>
      <c r="M6" s="121">
        <v>0</v>
      </c>
      <c r="N6" s="121">
        <v>11908.929999999998</v>
      </c>
      <c r="O6" s="121">
        <v>0</v>
      </c>
      <c r="P6" s="121">
        <v>13503.549999999997</v>
      </c>
      <c r="Q6" s="121">
        <v>27767.589999999997</v>
      </c>
      <c r="R6" s="121">
        <v>46065.989999999976</v>
      </c>
      <c r="S6" s="121">
        <v>0</v>
      </c>
      <c r="T6" s="121">
        <v>9064.3500000000022</v>
      </c>
      <c r="U6" s="121">
        <v>0</v>
      </c>
      <c r="V6" s="121">
        <v>0</v>
      </c>
      <c r="W6" s="121">
        <v>36576.9</v>
      </c>
      <c r="X6" s="121">
        <v>370501.37999999977</v>
      </c>
      <c r="Y6" s="121">
        <v>735531.09999999974</v>
      </c>
      <c r="Z6" s="121">
        <v>0</v>
      </c>
      <c r="AA6" s="121">
        <v>4068</v>
      </c>
      <c r="AB6" s="121">
        <v>90.97</v>
      </c>
      <c r="AC6" s="121">
        <f t="shared" si="2"/>
        <v>1366839.9799999993</v>
      </c>
      <c r="AD6" s="153">
        <v>190.66043212682681</v>
      </c>
      <c r="AE6" s="105">
        <f t="shared" si="3"/>
        <v>77.37235906835356</v>
      </c>
      <c r="AF6" s="105">
        <f t="shared" si="4"/>
        <v>0</v>
      </c>
      <c r="AG6" s="105">
        <f t="shared" si="5"/>
        <v>27.289492154320708</v>
      </c>
      <c r="AH6" s="105">
        <f t="shared" si="6"/>
        <v>0</v>
      </c>
      <c r="AI6" s="105">
        <f t="shared" si="7"/>
        <v>0</v>
      </c>
      <c r="AJ6" s="105">
        <f t="shared" si="8"/>
        <v>0</v>
      </c>
      <c r="AK6" s="105">
        <f t="shared" si="9"/>
        <v>72.778137154097195</v>
      </c>
      <c r="AL6" s="105">
        <f t="shared" si="10"/>
        <v>0</v>
      </c>
      <c r="AM6" s="105">
        <f t="shared" si="11"/>
        <v>50.576617193437343</v>
      </c>
      <c r="AN6" s="105">
        <f t="shared" si="12"/>
        <v>0</v>
      </c>
      <c r="AO6" s="105">
        <f t="shared" si="13"/>
        <v>57.348886852340286</v>
      </c>
      <c r="AP6" s="105">
        <f t="shared" si="14"/>
        <v>117.92753587554203</v>
      </c>
      <c r="AQ6" s="105">
        <f t="shared" si="15"/>
        <v>195.63990567302955</v>
      </c>
      <c r="AR6" s="105">
        <f t="shared" si="16"/>
        <v>0</v>
      </c>
      <c r="AS6" s="105">
        <f t="shared" si="17"/>
        <v>38.495831284366766</v>
      </c>
      <c r="AT6" s="105">
        <f t="shared" si="18"/>
        <v>0</v>
      </c>
      <c r="AU6" s="105">
        <f t="shared" si="19"/>
        <v>0</v>
      </c>
      <c r="AV6" s="105">
        <f t="shared" si="20"/>
        <v>155.34022531181546</v>
      </c>
      <c r="AW6" s="105">
        <f t="shared" si="21"/>
        <v>1573.5004291653618</v>
      </c>
      <c r="AX6" s="105">
        <f t="shared" si="22"/>
        <v>3123.7629978988771</v>
      </c>
      <c r="AY6" s="105">
        <f t="shared" si="23"/>
        <v>0</v>
      </c>
      <c r="AZ6" s="105">
        <f t="shared" si="24"/>
        <v>17.276588135365909</v>
      </c>
      <c r="BA6" s="105">
        <f t="shared" si="25"/>
        <v>0.38634494166033351</v>
      </c>
      <c r="BB6" s="2"/>
      <c r="BC6" s="105">
        <f t="shared" si="26"/>
        <v>59.270466672313056</v>
      </c>
      <c r="BD6" s="105">
        <f t="shared" si="27"/>
        <v>15.430117726772259</v>
      </c>
      <c r="BE6" s="105">
        <f t="shared" si="28"/>
        <v>0</v>
      </c>
      <c r="BF6" s="105">
        <f t="shared" si="29"/>
        <v>5.4422545947319376</v>
      </c>
      <c r="BG6" s="105">
        <f t="shared" si="30"/>
        <v>0</v>
      </c>
      <c r="BH6" s="105">
        <f t="shared" si="31"/>
        <v>0</v>
      </c>
      <c r="BI6" s="105">
        <f t="shared" si="32"/>
        <v>0</v>
      </c>
      <c r="BJ6" s="105">
        <f t="shared" si="33"/>
        <v>14.513907004319471</v>
      </c>
      <c r="BK6" s="105">
        <f t="shared" si="34"/>
        <v>0</v>
      </c>
      <c r="BL6" s="105">
        <f t="shared" si="35"/>
        <v>10.086330143135427</v>
      </c>
      <c r="BM6" s="105">
        <f t="shared" si="36"/>
        <v>0</v>
      </c>
      <c r="BN6" s="105">
        <f t="shared" si="37"/>
        <v>11.436901837892773</v>
      </c>
      <c r="BO6" s="105">
        <f t="shared" si="38"/>
        <v>23.517904632844918</v>
      </c>
      <c r="BP6" s="105">
        <f t="shared" si="39"/>
        <v>39.01582959261453</v>
      </c>
      <c r="BQ6" s="105">
        <f t="shared" si="40"/>
        <v>0</v>
      </c>
      <c r="BR6" s="105">
        <f t="shared" si="41"/>
        <v>7.6770983314982653</v>
      </c>
      <c r="BS6" s="105">
        <f t="shared" si="42"/>
        <v>0</v>
      </c>
      <c r="BT6" s="105">
        <f t="shared" si="43"/>
        <v>0</v>
      </c>
      <c r="BU6" s="105">
        <f t="shared" si="44"/>
        <v>30.978995511137462</v>
      </c>
      <c r="BV6" s="105">
        <f t="shared" si="45"/>
        <v>313.79806894215278</v>
      </c>
      <c r="BW6" s="105">
        <f t="shared" si="46"/>
        <v>622.96188701617655</v>
      </c>
      <c r="BX6" s="105">
        <f t="shared" si="47"/>
        <v>0</v>
      </c>
      <c r="BY6" s="105">
        <f t="shared" si="48"/>
        <v>3.4454137376132801</v>
      </c>
      <c r="BZ6" s="105">
        <f t="shared" si="49"/>
        <v>7.7047514186499536E-2</v>
      </c>
    </row>
    <row r="7" spans="1:78" x14ac:dyDescent="0.3">
      <c r="A7" s="18" t="s">
        <v>63</v>
      </c>
      <c r="B7" s="21" t="s">
        <v>64</v>
      </c>
      <c r="C7" s="22">
        <f>_xlfn.XLOOKUP(A7,Rankings!K:K,Rankings!L:L)</f>
        <v>170.25578947368422</v>
      </c>
      <c r="D7" s="118">
        <f>_xlfn.XLOOKUP(A7,Rankings!K:K,Rankings!M:M)</f>
        <v>897.51</v>
      </c>
      <c r="E7" s="121">
        <v>34417.869999999995</v>
      </c>
      <c r="F7" s="121">
        <v>18916.030000000006</v>
      </c>
      <c r="G7" s="121">
        <v>0</v>
      </c>
      <c r="H7" s="121">
        <v>31358.679999999993</v>
      </c>
      <c r="I7" s="121">
        <v>0</v>
      </c>
      <c r="J7" s="121">
        <v>7934.7500000000009</v>
      </c>
      <c r="K7" s="121">
        <v>0</v>
      </c>
      <c r="L7" s="121">
        <v>7024.82</v>
      </c>
      <c r="M7" s="121">
        <v>0</v>
      </c>
      <c r="N7" s="121">
        <v>10499.429999999997</v>
      </c>
      <c r="O7" s="121">
        <v>0</v>
      </c>
      <c r="P7" s="121">
        <v>23187.179999999986</v>
      </c>
      <c r="Q7" s="121">
        <v>15948.290000000005</v>
      </c>
      <c r="R7" s="121">
        <v>17274.870000000003</v>
      </c>
      <c r="S7" s="121">
        <v>0</v>
      </c>
      <c r="T7" s="121">
        <v>3466.37</v>
      </c>
      <c r="U7" s="121">
        <v>0</v>
      </c>
      <c r="V7" s="121">
        <v>0</v>
      </c>
      <c r="W7" s="121">
        <v>23450.339999999989</v>
      </c>
      <c r="X7" s="121">
        <v>274383.99000000005</v>
      </c>
      <c r="Y7" s="121">
        <v>528808.78999999992</v>
      </c>
      <c r="Z7" s="121">
        <v>0</v>
      </c>
      <c r="AA7" s="121">
        <v>3795.95</v>
      </c>
      <c r="AB7" s="121">
        <v>2148.2099999999996</v>
      </c>
      <c r="AC7" s="121">
        <f t="shared" si="2"/>
        <v>1002615.5699999998</v>
      </c>
      <c r="AD7" s="153">
        <v>218.53934719818702</v>
      </c>
      <c r="AE7" s="105">
        <f t="shared" si="3"/>
        <v>111.10359335489019</v>
      </c>
      <c r="AF7" s="105">
        <f t="shared" si="4"/>
        <v>0</v>
      </c>
      <c r="AG7" s="105">
        <f t="shared" si="5"/>
        <v>184.18568964344666</v>
      </c>
      <c r="AH7" s="105">
        <f t="shared" si="6"/>
        <v>0</v>
      </c>
      <c r="AI7" s="105">
        <f t="shared" si="7"/>
        <v>46.604876254304671</v>
      </c>
      <c r="AJ7" s="105">
        <f t="shared" si="8"/>
        <v>0</v>
      </c>
      <c r="AK7" s="105">
        <f t="shared" si="9"/>
        <v>41.260388393933582</v>
      </c>
      <c r="AL7" s="105">
        <f t="shared" si="10"/>
        <v>0</v>
      </c>
      <c r="AM7" s="105">
        <f t="shared" si="11"/>
        <v>61.668563709094038</v>
      </c>
      <c r="AN7" s="105">
        <f t="shared" si="12"/>
        <v>0</v>
      </c>
      <c r="AO7" s="105">
        <f t="shared" si="13"/>
        <v>136.19025862015658</v>
      </c>
      <c r="AP7" s="105">
        <f t="shared" si="14"/>
        <v>93.672526786321527</v>
      </c>
      <c r="AQ7" s="105">
        <f t="shared" si="15"/>
        <v>101.46421483464509</v>
      </c>
      <c r="AR7" s="105">
        <f t="shared" si="16"/>
        <v>0</v>
      </c>
      <c r="AS7" s="105">
        <f t="shared" si="17"/>
        <v>20.359777548332847</v>
      </c>
      <c r="AT7" s="105">
        <f t="shared" si="18"/>
        <v>0</v>
      </c>
      <c r="AU7" s="105">
        <f t="shared" si="19"/>
        <v>0</v>
      </c>
      <c r="AV7" s="105">
        <f t="shared" si="20"/>
        <v>137.73593293063681</v>
      </c>
      <c r="AW7" s="105">
        <f t="shared" si="21"/>
        <v>1611.5985885015118</v>
      </c>
      <c r="AX7" s="105">
        <f t="shared" si="22"/>
        <v>3105.9665673321251</v>
      </c>
      <c r="AY7" s="105">
        <f t="shared" si="23"/>
        <v>0</v>
      </c>
      <c r="AZ7" s="105">
        <f t="shared" si="24"/>
        <v>22.295570751129876</v>
      </c>
      <c r="BA7" s="105">
        <f t="shared" si="25"/>
        <v>12.6175444996074</v>
      </c>
      <c r="BB7" s="2"/>
      <c r="BC7" s="105">
        <f t="shared" si="26"/>
        <v>38.348174393600068</v>
      </c>
      <c r="BD7" s="105">
        <f t="shared" si="27"/>
        <v>21.076121714521292</v>
      </c>
      <c r="BE7" s="105">
        <f t="shared" si="28"/>
        <v>0</v>
      </c>
      <c r="BF7" s="105">
        <f t="shared" si="29"/>
        <v>34.939644126527831</v>
      </c>
      <c r="BG7" s="105">
        <f t="shared" si="30"/>
        <v>0</v>
      </c>
      <c r="BH7" s="105">
        <f t="shared" si="31"/>
        <v>8.8408485699323691</v>
      </c>
      <c r="BI7" s="105">
        <f t="shared" si="32"/>
        <v>0</v>
      </c>
      <c r="BJ7" s="105">
        <f t="shared" si="33"/>
        <v>7.8270102840079776</v>
      </c>
      <c r="BK7" s="105">
        <f t="shared" si="34"/>
        <v>0</v>
      </c>
      <c r="BL7" s="105">
        <f t="shared" si="35"/>
        <v>11.698398903633382</v>
      </c>
      <c r="BM7" s="105">
        <f t="shared" si="36"/>
        <v>0</v>
      </c>
      <c r="BN7" s="105">
        <f t="shared" si="37"/>
        <v>25.835010194872464</v>
      </c>
      <c r="BO7" s="105">
        <f t="shared" si="38"/>
        <v>17.769484462568666</v>
      </c>
      <c r="BP7" s="105">
        <f t="shared" si="39"/>
        <v>19.247551559314104</v>
      </c>
      <c r="BQ7" s="105">
        <f t="shared" si="40"/>
        <v>0</v>
      </c>
      <c r="BR7" s="105">
        <f t="shared" si="41"/>
        <v>3.8622076634243627</v>
      </c>
      <c r="BS7" s="105">
        <f t="shared" si="42"/>
        <v>0</v>
      </c>
      <c r="BT7" s="105">
        <f t="shared" si="43"/>
        <v>0</v>
      </c>
      <c r="BU7" s="105">
        <f t="shared" si="44"/>
        <v>26.128221412574778</v>
      </c>
      <c r="BV7" s="105">
        <f t="shared" si="45"/>
        <v>305.71691680315547</v>
      </c>
      <c r="BW7" s="105">
        <f t="shared" si="46"/>
        <v>589.19542957738622</v>
      </c>
      <c r="BX7" s="105">
        <f t="shared" si="47"/>
        <v>0</v>
      </c>
      <c r="BY7" s="105">
        <f t="shared" si="48"/>
        <v>4.2294236275918928</v>
      </c>
      <c r="BZ7" s="105">
        <f t="shared" si="49"/>
        <v>2.3935220777484369</v>
      </c>
    </row>
    <row r="8" spans="1:78" x14ac:dyDescent="0.3">
      <c r="A8" s="18" t="s">
        <v>69</v>
      </c>
      <c r="B8" s="21" t="s">
        <v>70</v>
      </c>
      <c r="C8" s="22">
        <f>_xlfn.XLOOKUP(A8,Rankings!K:K,Rankings!L:L)</f>
        <v>159</v>
      </c>
      <c r="D8" s="118">
        <f>_xlfn.XLOOKUP(A8,Rankings!K:K,Rankings!M:M)</f>
        <v>1202.3</v>
      </c>
      <c r="E8" s="121">
        <v>60915.100000000013</v>
      </c>
      <c r="F8" s="121">
        <v>0</v>
      </c>
      <c r="G8" s="121">
        <v>0</v>
      </c>
      <c r="H8" s="121">
        <v>5631.17</v>
      </c>
      <c r="I8" s="121">
        <v>0</v>
      </c>
      <c r="J8" s="121">
        <v>25519.780000000013</v>
      </c>
      <c r="K8" s="121">
        <v>0</v>
      </c>
      <c r="L8" s="121">
        <v>17546.420000000002</v>
      </c>
      <c r="M8" s="121">
        <v>1500.74</v>
      </c>
      <c r="N8" s="121">
        <v>11870.359999999999</v>
      </c>
      <c r="O8" s="121">
        <v>0</v>
      </c>
      <c r="P8" s="121">
        <v>6684.4399999999905</v>
      </c>
      <c r="Q8" s="121">
        <v>19317.55</v>
      </c>
      <c r="R8" s="121">
        <v>41181.56</v>
      </c>
      <c r="S8" s="121">
        <v>0</v>
      </c>
      <c r="T8" s="121">
        <v>8474.6799999999985</v>
      </c>
      <c r="U8" s="121">
        <v>0</v>
      </c>
      <c r="V8" s="121">
        <v>0</v>
      </c>
      <c r="W8" s="121">
        <v>31800.270000000022</v>
      </c>
      <c r="X8" s="121">
        <v>295116.8000000001</v>
      </c>
      <c r="Y8" s="121">
        <v>574689.44999999995</v>
      </c>
      <c r="Z8" s="121">
        <v>0</v>
      </c>
      <c r="AA8" s="121">
        <v>2063.5</v>
      </c>
      <c r="AB8" s="121">
        <v>6658.34</v>
      </c>
      <c r="AC8" s="121">
        <f t="shared" si="2"/>
        <v>1108970.1600000001</v>
      </c>
      <c r="AD8" s="153">
        <v>226.97687861271686</v>
      </c>
      <c r="AE8" s="105">
        <f t="shared" si="3"/>
        <v>0</v>
      </c>
      <c r="AF8" s="105">
        <f t="shared" si="4"/>
        <v>0</v>
      </c>
      <c r="AG8" s="105">
        <f t="shared" si="5"/>
        <v>35.416163522012582</v>
      </c>
      <c r="AH8" s="105">
        <f t="shared" si="6"/>
        <v>0</v>
      </c>
      <c r="AI8" s="105">
        <f t="shared" si="7"/>
        <v>160.5017610062894</v>
      </c>
      <c r="AJ8" s="105">
        <f t="shared" si="8"/>
        <v>0</v>
      </c>
      <c r="AK8" s="105">
        <f t="shared" si="9"/>
        <v>110.35484276729561</v>
      </c>
      <c r="AL8" s="105">
        <f t="shared" si="10"/>
        <v>9.4386163522012581</v>
      </c>
      <c r="AM8" s="105">
        <f t="shared" si="11"/>
        <v>74.65635220125786</v>
      </c>
      <c r="AN8" s="105">
        <f t="shared" si="12"/>
        <v>0</v>
      </c>
      <c r="AO8" s="105">
        <f t="shared" si="13"/>
        <v>42.040503144654025</v>
      </c>
      <c r="AP8" s="105">
        <f t="shared" si="14"/>
        <v>121.4940251572327</v>
      </c>
      <c r="AQ8" s="105">
        <f t="shared" si="15"/>
        <v>259.00352201257863</v>
      </c>
      <c r="AR8" s="105">
        <f t="shared" si="16"/>
        <v>0</v>
      </c>
      <c r="AS8" s="105">
        <f t="shared" si="17"/>
        <v>53.299874213836468</v>
      </c>
      <c r="AT8" s="105">
        <f t="shared" si="18"/>
        <v>0</v>
      </c>
      <c r="AU8" s="105">
        <f t="shared" si="19"/>
        <v>0</v>
      </c>
      <c r="AV8" s="105">
        <f t="shared" si="20"/>
        <v>200.00169811320768</v>
      </c>
      <c r="AW8" s="105">
        <f t="shared" si="21"/>
        <v>1856.0805031446548</v>
      </c>
      <c r="AX8" s="105">
        <f t="shared" si="22"/>
        <v>3614.3990566037733</v>
      </c>
      <c r="AY8" s="105">
        <f t="shared" si="23"/>
        <v>0</v>
      </c>
      <c r="AZ8" s="105">
        <f t="shared" si="24"/>
        <v>12.977987421383649</v>
      </c>
      <c r="BA8" s="105">
        <f t="shared" si="25"/>
        <v>41.876352201257859</v>
      </c>
      <c r="BB8" s="2"/>
      <c r="BC8" s="105">
        <f t="shared" si="26"/>
        <v>50.66547450719456</v>
      </c>
      <c r="BD8" s="105">
        <f t="shared" si="27"/>
        <v>0</v>
      </c>
      <c r="BE8" s="105">
        <f t="shared" si="28"/>
        <v>0</v>
      </c>
      <c r="BF8" s="105">
        <f t="shared" si="29"/>
        <v>4.6836646427680284</v>
      </c>
      <c r="BG8" s="105">
        <f t="shared" si="30"/>
        <v>0</v>
      </c>
      <c r="BH8" s="105">
        <f t="shared" si="31"/>
        <v>21.225800548947863</v>
      </c>
      <c r="BI8" s="105">
        <f t="shared" si="32"/>
        <v>0</v>
      </c>
      <c r="BJ8" s="105">
        <f t="shared" si="33"/>
        <v>14.594044747567166</v>
      </c>
      <c r="BK8" s="105">
        <f t="shared" si="34"/>
        <v>1.2482242368793146</v>
      </c>
      <c r="BL8" s="105">
        <f t="shared" si="35"/>
        <v>9.8730433336105783</v>
      </c>
      <c r="BM8" s="105">
        <f t="shared" si="36"/>
        <v>0</v>
      </c>
      <c r="BN8" s="105">
        <f t="shared" si="37"/>
        <v>5.5597105547700165</v>
      </c>
      <c r="BO8" s="105">
        <f t="shared" si="38"/>
        <v>16.067162937702737</v>
      </c>
      <c r="BP8" s="105">
        <f t="shared" si="39"/>
        <v>34.252316393578973</v>
      </c>
      <c r="BQ8" s="105">
        <f t="shared" si="40"/>
        <v>0</v>
      </c>
      <c r="BR8" s="105">
        <f t="shared" si="41"/>
        <v>7.0487232803792716</v>
      </c>
      <c r="BS8" s="105">
        <f t="shared" si="42"/>
        <v>0</v>
      </c>
      <c r="BT8" s="105">
        <f t="shared" si="43"/>
        <v>0</v>
      </c>
      <c r="BU8" s="105">
        <f t="shared" si="44"/>
        <v>26.44953006737089</v>
      </c>
      <c r="BV8" s="105">
        <f t="shared" si="45"/>
        <v>245.46020128087841</v>
      </c>
      <c r="BW8" s="105">
        <f t="shared" si="46"/>
        <v>477.99172419529236</v>
      </c>
      <c r="BX8" s="105">
        <f t="shared" si="47"/>
        <v>0</v>
      </c>
      <c r="BY8" s="105">
        <f t="shared" si="48"/>
        <v>1.7162937702736423</v>
      </c>
      <c r="BZ8" s="105">
        <f t="shared" si="49"/>
        <v>5.5380021625218339</v>
      </c>
    </row>
    <row r="9" spans="1:78" x14ac:dyDescent="0.3">
      <c r="A9" s="18" t="s">
        <v>73</v>
      </c>
      <c r="B9" s="21" t="s">
        <v>74</v>
      </c>
      <c r="C9" s="22">
        <f>_xlfn.XLOOKUP(A9,Rankings!K:K,Rankings!L:L)</f>
        <v>22.201052631578946</v>
      </c>
      <c r="D9" s="118">
        <f>_xlfn.XLOOKUP(A9,Rankings!K:K,Rankings!M:M)</f>
        <v>146.9</v>
      </c>
      <c r="E9" s="121">
        <v>25258.100000000006</v>
      </c>
      <c r="F9" s="121">
        <v>6643.75</v>
      </c>
      <c r="G9" s="121">
        <v>0</v>
      </c>
      <c r="H9" s="121">
        <v>10002.409999999996</v>
      </c>
      <c r="I9" s="121">
        <v>0</v>
      </c>
      <c r="J9" s="121">
        <v>0</v>
      </c>
      <c r="K9" s="121">
        <v>0</v>
      </c>
      <c r="L9" s="121">
        <v>1547.67</v>
      </c>
      <c r="M9" s="121">
        <v>0</v>
      </c>
      <c r="N9" s="121">
        <v>0</v>
      </c>
      <c r="O9" s="121">
        <v>0</v>
      </c>
      <c r="P9" s="121">
        <v>7750.7199999999993</v>
      </c>
      <c r="Q9" s="121">
        <v>430</v>
      </c>
      <c r="R9" s="121">
        <v>4834.9400000000005</v>
      </c>
      <c r="S9" s="121">
        <v>0</v>
      </c>
      <c r="T9" s="121">
        <v>2727.2400000000007</v>
      </c>
      <c r="U9" s="121">
        <v>0</v>
      </c>
      <c r="V9" s="121">
        <v>0</v>
      </c>
      <c r="W9" s="121">
        <v>14207.12</v>
      </c>
      <c r="X9" s="121">
        <v>68315.960000000006</v>
      </c>
      <c r="Y9" s="121">
        <v>148006.12000000002</v>
      </c>
      <c r="Z9" s="121">
        <v>0</v>
      </c>
      <c r="AA9" s="121">
        <v>5477.5</v>
      </c>
      <c r="AB9" s="121">
        <v>0</v>
      </c>
      <c r="AC9" s="121">
        <f t="shared" si="2"/>
        <v>295201.53000000003</v>
      </c>
      <c r="AD9" s="153">
        <v>384.59886093873638</v>
      </c>
      <c r="AE9" s="105">
        <f t="shared" si="3"/>
        <v>299.25382864729033</v>
      </c>
      <c r="AF9" s="105">
        <f t="shared" si="4"/>
        <v>0</v>
      </c>
      <c r="AG9" s="105">
        <f t="shared" si="5"/>
        <v>450.53764638945506</v>
      </c>
      <c r="AH9" s="105">
        <f t="shared" si="6"/>
        <v>0</v>
      </c>
      <c r="AI9" s="105">
        <f t="shared" si="7"/>
        <v>0</v>
      </c>
      <c r="AJ9" s="105">
        <f t="shared" si="8"/>
        <v>0</v>
      </c>
      <c r="AK9" s="105">
        <f t="shared" si="9"/>
        <v>69.711559432933484</v>
      </c>
      <c r="AL9" s="105">
        <f t="shared" si="10"/>
        <v>0</v>
      </c>
      <c r="AM9" s="105">
        <f t="shared" si="11"/>
        <v>0</v>
      </c>
      <c r="AN9" s="105">
        <f t="shared" si="12"/>
        <v>0</v>
      </c>
      <c r="AO9" s="105">
        <f t="shared" si="13"/>
        <v>349.11497795268122</v>
      </c>
      <c r="AP9" s="105">
        <f t="shared" si="14"/>
        <v>19.368450998056044</v>
      </c>
      <c r="AQ9" s="105">
        <f t="shared" si="15"/>
        <v>217.77976388032815</v>
      </c>
      <c r="AR9" s="105">
        <f t="shared" si="16"/>
        <v>0</v>
      </c>
      <c r="AS9" s="105">
        <f t="shared" si="17"/>
        <v>122.84282395334506</v>
      </c>
      <c r="AT9" s="105">
        <f t="shared" si="18"/>
        <v>0</v>
      </c>
      <c r="AU9" s="105">
        <f t="shared" si="19"/>
        <v>0</v>
      </c>
      <c r="AV9" s="105">
        <f t="shared" si="20"/>
        <v>639.93001754302793</v>
      </c>
      <c r="AW9" s="105">
        <f t="shared" si="21"/>
        <v>3077.1495898724579</v>
      </c>
      <c r="AX9" s="105">
        <f t="shared" si="22"/>
        <v>6666.6262386800072</v>
      </c>
      <c r="AY9" s="105">
        <f t="shared" si="23"/>
        <v>0</v>
      </c>
      <c r="AZ9" s="105">
        <f t="shared" si="24"/>
        <v>246.72253567872554</v>
      </c>
      <c r="BA9" s="105">
        <f t="shared" si="25"/>
        <v>0</v>
      </c>
      <c r="BB9" s="2"/>
      <c r="BC9" s="105">
        <f t="shared" si="26"/>
        <v>171.94077603812121</v>
      </c>
      <c r="BD9" s="105">
        <f t="shared" si="27"/>
        <v>45.226344452008171</v>
      </c>
      <c r="BE9" s="105">
        <f t="shared" si="28"/>
        <v>0</v>
      </c>
      <c r="BF9" s="105">
        <f t="shared" si="29"/>
        <v>68.089925119128637</v>
      </c>
      <c r="BG9" s="105">
        <f t="shared" si="30"/>
        <v>0</v>
      </c>
      <c r="BH9" s="105">
        <f t="shared" si="31"/>
        <v>0</v>
      </c>
      <c r="BI9" s="105">
        <f t="shared" si="32"/>
        <v>0</v>
      </c>
      <c r="BJ9" s="105">
        <f t="shared" si="33"/>
        <v>10.535534377127298</v>
      </c>
      <c r="BK9" s="105">
        <f t="shared" si="34"/>
        <v>0</v>
      </c>
      <c r="BL9" s="105">
        <f t="shared" si="35"/>
        <v>0</v>
      </c>
      <c r="BM9" s="105">
        <f t="shared" si="36"/>
        <v>0</v>
      </c>
      <c r="BN9" s="105">
        <f t="shared" si="37"/>
        <v>52.761878829135462</v>
      </c>
      <c r="BO9" s="105">
        <f t="shared" si="38"/>
        <v>2.9271613342409801</v>
      </c>
      <c r="BP9" s="105">
        <f t="shared" si="39"/>
        <v>32.913138189244386</v>
      </c>
      <c r="BQ9" s="105">
        <f t="shared" si="40"/>
        <v>0</v>
      </c>
      <c r="BR9" s="105">
        <f t="shared" si="41"/>
        <v>18.565282505105518</v>
      </c>
      <c r="BS9" s="105">
        <f t="shared" si="42"/>
        <v>0</v>
      </c>
      <c r="BT9" s="105">
        <f t="shared" si="43"/>
        <v>0</v>
      </c>
      <c r="BU9" s="105">
        <f t="shared" si="44"/>
        <v>96.712865895166786</v>
      </c>
      <c r="BV9" s="105">
        <f t="shared" si="45"/>
        <v>465.05078284547312</v>
      </c>
      <c r="BW9" s="105">
        <f t="shared" si="46"/>
        <v>1007.5297481279783</v>
      </c>
      <c r="BX9" s="105">
        <f t="shared" si="47"/>
        <v>0</v>
      </c>
      <c r="BY9" s="105">
        <f t="shared" si="48"/>
        <v>37.287270251872023</v>
      </c>
      <c r="BZ9" s="105">
        <f t="shared" si="49"/>
        <v>0</v>
      </c>
    </row>
    <row r="10" spans="1:78" x14ac:dyDescent="0.3">
      <c r="A10" s="18" t="s">
        <v>81</v>
      </c>
      <c r="B10" s="21" t="s">
        <v>82</v>
      </c>
      <c r="C10" s="22">
        <f>_xlfn.XLOOKUP(A10,Rankings!K:K,Rankings!L:L)</f>
        <v>299.92631578947368</v>
      </c>
      <c r="D10" s="118">
        <f>_xlfn.XLOOKUP(A10,Rankings!K:K,Rankings!M:M)</f>
        <v>1398.45</v>
      </c>
      <c r="E10" s="121">
        <v>125399.71999999996</v>
      </c>
      <c r="F10" s="121">
        <v>0</v>
      </c>
      <c r="G10" s="121">
        <v>0</v>
      </c>
      <c r="H10" s="121">
        <v>27604.12999999999</v>
      </c>
      <c r="I10" s="121">
        <v>0</v>
      </c>
      <c r="J10" s="121">
        <v>32351.969999999998</v>
      </c>
      <c r="K10" s="121">
        <v>0</v>
      </c>
      <c r="L10" s="121">
        <v>16756.810000000001</v>
      </c>
      <c r="M10" s="121">
        <v>15055.930000000002</v>
      </c>
      <c r="N10" s="121">
        <v>12776.289999999997</v>
      </c>
      <c r="O10" s="121">
        <v>0</v>
      </c>
      <c r="P10" s="121">
        <v>15109.709999999981</v>
      </c>
      <c r="Q10" s="121">
        <v>4403.8799999999992</v>
      </c>
      <c r="R10" s="121">
        <v>64326.829999999994</v>
      </c>
      <c r="S10" s="121">
        <v>0</v>
      </c>
      <c r="T10" s="121">
        <v>10243.320000000002</v>
      </c>
      <c r="U10" s="121">
        <v>0</v>
      </c>
      <c r="V10" s="121">
        <v>0</v>
      </c>
      <c r="W10" s="121">
        <v>203</v>
      </c>
      <c r="X10" s="121">
        <v>640050.4299999997</v>
      </c>
      <c r="Y10" s="121">
        <v>772821.84</v>
      </c>
      <c r="Z10" s="121">
        <v>0</v>
      </c>
      <c r="AA10" s="121">
        <v>4451.5</v>
      </c>
      <c r="AB10" s="121">
        <v>13654.87</v>
      </c>
      <c r="AC10" s="121">
        <f t="shared" si="2"/>
        <v>1755210.2299999997</v>
      </c>
      <c r="AD10" s="153">
        <v>326.5616704435094</v>
      </c>
      <c r="AE10" s="105">
        <f t="shared" si="3"/>
        <v>0</v>
      </c>
      <c r="AF10" s="105">
        <f t="shared" si="4"/>
        <v>0</v>
      </c>
      <c r="AG10" s="105">
        <f t="shared" si="5"/>
        <v>92.036372091390831</v>
      </c>
      <c r="AH10" s="105">
        <f t="shared" si="6"/>
        <v>0</v>
      </c>
      <c r="AI10" s="105">
        <f t="shared" si="7"/>
        <v>107.86639350015793</v>
      </c>
      <c r="AJ10" s="105">
        <f t="shared" si="8"/>
        <v>0</v>
      </c>
      <c r="AK10" s="105">
        <f t="shared" si="9"/>
        <v>55.869755729477419</v>
      </c>
      <c r="AL10" s="105">
        <f t="shared" si="10"/>
        <v>50.198762854034335</v>
      </c>
      <c r="AM10" s="105">
        <f t="shared" si="11"/>
        <v>42.598096023584731</v>
      </c>
      <c r="AN10" s="105">
        <f t="shared" si="12"/>
        <v>0</v>
      </c>
      <c r="AO10" s="105">
        <f t="shared" si="13"/>
        <v>50.37807356192743</v>
      </c>
      <c r="AP10" s="105">
        <f t="shared" si="14"/>
        <v>14.683206401572313</v>
      </c>
      <c r="AQ10" s="105">
        <f t="shared" si="15"/>
        <v>214.47544484610253</v>
      </c>
      <c r="AR10" s="105">
        <f t="shared" si="16"/>
        <v>0</v>
      </c>
      <c r="AS10" s="105">
        <f t="shared" si="17"/>
        <v>34.152788404169449</v>
      </c>
      <c r="AT10" s="105">
        <f t="shared" si="18"/>
        <v>0</v>
      </c>
      <c r="AU10" s="105">
        <f t="shared" si="19"/>
        <v>0</v>
      </c>
      <c r="AV10" s="105">
        <f t="shared" si="20"/>
        <v>0.67683290632786997</v>
      </c>
      <c r="AW10" s="105">
        <f t="shared" si="21"/>
        <v>2134.0255799670085</v>
      </c>
      <c r="AX10" s="105">
        <f t="shared" si="22"/>
        <v>2576.7056750780894</v>
      </c>
      <c r="AY10" s="105">
        <f t="shared" si="23"/>
        <v>0</v>
      </c>
      <c r="AZ10" s="105">
        <f t="shared" si="24"/>
        <v>14.841978731618292</v>
      </c>
      <c r="BA10" s="105">
        <f t="shared" si="25"/>
        <v>45.527415505562772</v>
      </c>
      <c r="BB10" s="2"/>
      <c r="BC10" s="105">
        <f t="shared" si="26"/>
        <v>89.670506632342921</v>
      </c>
      <c r="BD10" s="105">
        <f t="shared" si="27"/>
        <v>0</v>
      </c>
      <c r="BE10" s="105">
        <f t="shared" si="28"/>
        <v>0</v>
      </c>
      <c r="BF10" s="105">
        <f t="shared" si="29"/>
        <v>19.739089706460717</v>
      </c>
      <c r="BG10" s="105">
        <f t="shared" si="30"/>
        <v>0</v>
      </c>
      <c r="BH10" s="105">
        <f t="shared" si="31"/>
        <v>23.1341628231256</v>
      </c>
      <c r="BI10" s="105">
        <f t="shared" si="32"/>
        <v>0</v>
      </c>
      <c r="BJ10" s="105">
        <f t="shared" si="33"/>
        <v>11.982416246558691</v>
      </c>
      <c r="BK10" s="105">
        <f t="shared" si="34"/>
        <v>10.76615538632057</v>
      </c>
      <c r="BL10" s="105">
        <f t="shared" si="35"/>
        <v>9.1360363259322792</v>
      </c>
      <c r="BM10" s="105">
        <f t="shared" si="36"/>
        <v>0</v>
      </c>
      <c r="BN10" s="105">
        <f t="shared" si="37"/>
        <v>10.804612249275969</v>
      </c>
      <c r="BO10" s="105">
        <f t="shared" si="38"/>
        <v>3.1491150917086768</v>
      </c>
      <c r="BP10" s="105">
        <f t="shared" si="39"/>
        <v>45.998662805248664</v>
      </c>
      <c r="BQ10" s="105">
        <f t="shared" si="40"/>
        <v>0</v>
      </c>
      <c r="BR10" s="105">
        <f t="shared" si="41"/>
        <v>7.3247667059959252</v>
      </c>
      <c r="BS10" s="105">
        <f t="shared" si="42"/>
        <v>0</v>
      </c>
      <c r="BT10" s="105">
        <f t="shared" si="43"/>
        <v>0</v>
      </c>
      <c r="BU10" s="105">
        <f t="shared" si="44"/>
        <v>0.1451607136472523</v>
      </c>
      <c r="BV10" s="105">
        <f t="shared" si="45"/>
        <v>457.68560191640722</v>
      </c>
      <c r="BW10" s="105">
        <f t="shared" si="46"/>
        <v>552.62743752011147</v>
      </c>
      <c r="BX10" s="105">
        <f t="shared" si="47"/>
        <v>0</v>
      </c>
      <c r="BY10" s="105">
        <f t="shared" si="48"/>
        <v>3.1831670778361758</v>
      </c>
      <c r="BZ10" s="105">
        <f t="shared" si="49"/>
        <v>9.7642890342879625</v>
      </c>
    </row>
    <row r="11" spans="1:78" x14ac:dyDescent="0.3">
      <c r="A11" s="18" t="s">
        <v>94</v>
      </c>
      <c r="B11" s="21" t="s">
        <v>95</v>
      </c>
      <c r="C11" s="22">
        <f>_xlfn.XLOOKUP(A11,Rankings!K:K,Rankings!L:L)</f>
        <v>214</v>
      </c>
      <c r="D11" s="118">
        <f>_xlfn.XLOOKUP(A11,Rankings!K:K,Rankings!M:M)</f>
        <v>1314.38</v>
      </c>
      <c r="E11" s="121">
        <v>45615.26</v>
      </c>
      <c r="F11" s="121">
        <v>5879.17</v>
      </c>
      <c r="G11" s="121">
        <v>0</v>
      </c>
      <c r="H11" s="121">
        <v>0</v>
      </c>
      <c r="I11" s="121">
        <v>0</v>
      </c>
      <c r="J11" s="121">
        <v>0</v>
      </c>
      <c r="K11" s="121">
        <v>0</v>
      </c>
      <c r="L11" s="121">
        <v>17679.5</v>
      </c>
      <c r="M11" s="121">
        <v>0</v>
      </c>
      <c r="N11" s="121">
        <v>16011.290000000003</v>
      </c>
      <c r="O11" s="121">
        <v>0</v>
      </c>
      <c r="P11" s="121">
        <v>20977.119999999995</v>
      </c>
      <c r="Q11" s="121">
        <v>26214.94</v>
      </c>
      <c r="R11" s="121">
        <v>43220.410000000018</v>
      </c>
      <c r="S11" s="121">
        <v>0</v>
      </c>
      <c r="T11" s="121">
        <v>7595.8100000000013</v>
      </c>
      <c r="U11" s="121">
        <v>0</v>
      </c>
      <c r="V11" s="121">
        <v>0</v>
      </c>
      <c r="W11" s="121">
        <v>11427.060000000001</v>
      </c>
      <c r="X11" s="121">
        <v>158444.94000000003</v>
      </c>
      <c r="Y11" s="121">
        <v>656093.9700000002</v>
      </c>
      <c r="Z11" s="121">
        <v>0</v>
      </c>
      <c r="AA11" s="121">
        <v>4914.05</v>
      </c>
      <c r="AB11" s="121">
        <v>4315.0700000000015</v>
      </c>
      <c r="AC11" s="121">
        <f t="shared" si="2"/>
        <v>1018388.5900000002</v>
      </c>
      <c r="AD11" s="153">
        <v>170.37729411764704</v>
      </c>
      <c r="AE11" s="105">
        <f t="shared" si="3"/>
        <v>27.472757009345795</v>
      </c>
      <c r="AF11" s="105">
        <f t="shared" si="4"/>
        <v>0</v>
      </c>
      <c r="AG11" s="105">
        <f t="shared" si="5"/>
        <v>0</v>
      </c>
      <c r="AH11" s="105">
        <f t="shared" si="6"/>
        <v>0</v>
      </c>
      <c r="AI11" s="105">
        <f t="shared" si="7"/>
        <v>0</v>
      </c>
      <c r="AJ11" s="105">
        <f t="shared" si="8"/>
        <v>0</v>
      </c>
      <c r="AK11" s="105">
        <f t="shared" si="9"/>
        <v>82.614485981308405</v>
      </c>
      <c r="AL11" s="105">
        <f t="shared" si="10"/>
        <v>0</v>
      </c>
      <c r="AM11" s="105">
        <f t="shared" si="11"/>
        <v>74.819112149532728</v>
      </c>
      <c r="AN11" s="105">
        <f t="shared" si="12"/>
        <v>0</v>
      </c>
      <c r="AO11" s="105">
        <f t="shared" si="13"/>
        <v>98.023925233644832</v>
      </c>
      <c r="AP11" s="105">
        <f t="shared" si="14"/>
        <v>122.49971962616821</v>
      </c>
      <c r="AQ11" s="105">
        <f t="shared" si="15"/>
        <v>201.96453271028045</v>
      </c>
      <c r="AR11" s="105">
        <f t="shared" si="16"/>
        <v>0</v>
      </c>
      <c r="AS11" s="105">
        <f t="shared" si="17"/>
        <v>35.494439252336456</v>
      </c>
      <c r="AT11" s="105">
        <f t="shared" si="18"/>
        <v>0</v>
      </c>
      <c r="AU11" s="105">
        <f t="shared" si="19"/>
        <v>0</v>
      </c>
      <c r="AV11" s="105">
        <f t="shared" si="20"/>
        <v>53.397476635514025</v>
      </c>
      <c r="AW11" s="105">
        <f t="shared" si="21"/>
        <v>740.39691588785058</v>
      </c>
      <c r="AX11" s="105">
        <f t="shared" si="22"/>
        <v>3065.859672897197</v>
      </c>
      <c r="AY11" s="105">
        <f t="shared" si="23"/>
        <v>0</v>
      </c>
      <c r="AZ11" s="105">
        <f t="shared" si="24"/>
        <v>22.962850467289719</v>
      </c>
      <c r="BA11" s="105">
        <f t="shared" si="25"/>
        <v>20.163878504672905</v>
      </c>
      <c r="BB11" s="2"/>
      <c r="BC11" s="105">
        <f t="shared" si="26"/>
        <v>34.704773353215963</v>
      </c>
      <c r="BD11" s="105">
        <f t="shared" si="27"/>
        <v>4.472960635432675</v>
      </c>
      <c r="BE11" s="105">
        <f t="shared" si="28"/>
        <v>0</v>
      </c>
      <c r="BF11" s="105">
        <f t="shared" si="29"/>
        <v>0</v>
      </c>
      <c r="BG11" s="105">
        <f t="shared" si="30"/>
        <v>0</v>
      </c>
      <c r="BH11" s="105">
        <f t="shared" si="31"/>
        <v>0</v>
      </c>
      <c r="BI11" s="105">
        <f t="shared" si="32"/>
        <v>0</v>
      </c>
      <c r="BJ11" s="105">
        <f t="shared" si="33"/>
        <v>13.450828527518677</v>
      </c>
      <c r="BK11" s="105">
        <f t="shared" si="34"/>
        <v>0</v>
      </c>
      <c r="BL11" s="105">
        <f t="shared" si="35"/>
        <v>12.181629361371902</v>
      </c>
      <c r="BM11" s="105">
        <f t="shared" si="36"/>
        <v>0</v>
      </c>
      <c r="BN11" s="105">
        <f t="shared" si="37"/>
        <v>15.959707238393763</v>
      </c>
      <c r="BO11" s="105">
        <f t="shared" si="38"/>
        <v>19.944719183189029</v>
      </c>
      <c r="BP11" s="105">
        <f t="shared" si="39"/>
        <v>32.88273558636012</v>
      </c>
      <c r="BQ11" s="105">
        <f t="shared" si="40"/>
        <v>0</v>
      </c>
      <c r="BR11" s="105">
        <f t="shared" si="41"/>
        <v>5.7790060713035807</v>
      </c>
      <c r="BS11" s="105">
        <f t="shared" si="42"/>
        <v>0</v>
      </c>
      <c r="BT11" s="105">
        <f t="shared" si="43"/>
        <v>0</v>
      </c>
      <c r="BU11" s="105">
        <f t="shared" si="44"/>
        <v>8.6938784826305948</v>
      </c>
      <c r="BV11" s="105">
        <f t="shared" si="45"/>
        <v>120.54728465131851</v>
      </c>
      <c r="BW11" s="105">
        <f t="shared" si="46"/>
        <v>499.16612395197745</v>
      </c>
      <c r="BX11" s="105">
        <f t="shared" si="47"/>
        <v>0</v>
      </c>
      <c r="BY11" s="105">
        <f t="shared" si="48"/>
        <v>3.738682877097947</v>
      </c>
      <c r="BZ11" s="105">
        <f t="shared" si="49"/>
        <v>3.2829699173754934</v>
      </c>
    </row>
    <row r="12" spans="1:78" x14ac:dyDescent="0.3">
      <c r="A12" s="18" t="s">
        <v>98</v>
      </c>
      <c r="B12" s="21" t="s">
        <v>99</v>
      </c>
      <c r="C12" s="22">
        <f>_xlfn.XLOOKUP(A12,Rankings!K:K,Rankings!L:L)</f>
        <v>100.16</v>
      </c>
      <c r="D12" s="118">
        <f>_xlfn.XLOOKUP(A12,Rankings!K:K,Rankings!M:M)</f>
        <v>1121.73</v>
      </c>
      <c r="E12" s="121">
        <v>43503.16</v>
      </c>
      <c r="F12" s="121">
        <v>0</v>
      </c>
      <c r="G12" s="121">
        <v>0</v>
      </c>
      <c r="H12" s="121">
        <v>167.60000000000002</v>
      </c>
      <c r="I12" s="121">
        <v>0</v>
      </c>
      <c r="J12" s="121">
        <v>0.40999999999985448</v>
      </c>
      <c r="K12" s="121">
        <v>0</v>
      </c>
      <c r="L12" s="121">
        <v>9190.64</v>
      </c>
      <c r="M12" s="121">
        <v>4426.4599999999991</v>
      </c>
      <c r="N12" s="121">
        <v>9531.2700000000023</v>
      </c>
      <c r="O12" s="121">
        <v>0</v>
      </c>
      <c r="P12" s="121">
        <v>2047.2599999999989</v>
      </c>
      <c r="Q12" s="121">
        <v>9257.7199999999975</v>
      </c>
      <c r="R12" s="121">
        <v>33350.670000000006</v>
      </c>
      <c r="S12" s="121">
        <v>0</v>
      </c>
      <c r="T12" s="121">
        <v>5017.9299999999967</v>
      </c>
      <c r="U12" s="121">
        <v>0</v>
      </c>
      <c r="V12" s="121">
        <v>0</v>
      </c>
      <c r="W12" s="121">
        <v>0</v>
      </c>
      <c r="X12" s="121">
        <v>93746.10000000002</v>
      </c>
      <c r="Y12" s="121">
        <v>344566.36</v>
      </c>
      <c r="Z12" s="121">
        <v>0</v>
      </c>
      <c r="AA12" s="121">
        <v>624.5</v>
      </c>
      <c r="AB12" s="121">
        <v>2820.46</v>
      </c>
      <c r="AC12" s="121">
        <f t="shared" si="2"/>
        <v>558250.54</v>
      </c>
      <c r="AD12" s="153">
        <v>293.23549274751826</v>
      </c>
      <c r="AE12" s="105">
        <f t="shared" si="3"/>
        <v>0</v>
      </c>
      <c r="AF12" s="105">
        <f t="shared" si="4"/>
        <v>0</v>
      </c>
      <c r="AG12" s="105">
        <f t="shared" si="5"/>
        <v>1.6733226837060706</v>
      </c>
      <c r="AH12" s="105">
        <f t="shared" si="6"/>
        <v>0</v>
      </c>
      <c r="AI12" s="105">
        <f t="shared" si="7"/>
        <v>4.0934504792317743E-3</v>
      </c>
      <c r="AJ12" s="105">
        <f t="shared" si="8"/>
        <v>0</v>
      </c>
      <c r="AK12" s="105">
        <f t="shared" si="9"/>
        <v>91.759584664536732</v>
      </c>
      <c r="AL12" s="105">
        <f t="shared" si="10"/>
        <v>44.193889776357821</v>
      </c>
      <c r="AM12" s="105">
        <f t="shared" si="11"/>
        <v>95.160443290734847</v>
      </c>
      <c r="AN12" s="105">
        <f t="shared" si="12"/>
        <v>0</v>
      </c>
      <c r="AO12" s="105">
        <f t="shared" si="13"/>
        <v>20.439896166134176</v>
      </c>
      <c r="AP12" s="105">
        <f t="shared" si="14"/>
        <v>92.429313099041508</v>
      </c>
      <c r="AQ12" s="105">
        <f t="shared" si="15"/>
        <v>332.97394169329078</v>
      </c>
      <c r="AR12" s="105">
        <f t="shared" si="16"/>
        <v>0</v>
      </c>
      <c r="AS12" s="105">
        <f t="shared" si="17"/>
        <v>50.099141373801885</v>
      </c>
      <c r="AT12" s="105">
        <f t="shared" si="18"/>
        <v>0</v>
      </c>
      <c r="AU12" s="105">
        <f t="shared" si="19"/>
        <v>0</v>
      </c>
      <c r="AV12" s="105">
        <f t="shared" si="20"/>
        <v>0</v>
      </c>
      <c r="AW12" s="105">
        <f t="shared" si="21"/>
        <v>935.96345846645386</v>
      </c>
      <c r="AX12" s="105">
        <f t="shared" si="22"/>
        <v>3440.1593450479231</v>
      </c>
      <c r="AY12" s="105">
        <f t="shared" si="23"/>
        <v>0</v>
      </c>
      <c r="AZ12" s="105">
        <f t="shared" si="24"/>
        <v>6.2350239616613417</v>
      </c>
      <c r="BA12" s="105">
        <f t="shared" si="25"/>
        <v>28.159544728434508</v>
      </c>
      <c r="BB12" s="2"/>
      <c r="BC12" s="105">
        <f t="shared" si="26"/>
        <v>38.78220249079547</v>
      </c>
      <c r="BD12" s="105">
        <f t="shared" si="27"/>
        <v>0</v>
      </c>
      <c r="BE12" s="105">
        <f t="shared" si="28"/>
        <v>0</v>
      </c>
      <c r="BF12" s="105">
        <f t="shared" si="29"/>
        <v>0.14941206885792482</v>
      </c>
      <c r="BG12" s="105">
        <f t="shared" si="30"/>
        <v>0</v>
      </c>
      <c r="BH12" s="105">
        <f t="shared" si="31"/>
        <v>3.6550685102462667E-4</v>
      </c>
      <c r="BI12" s="105">
        <f t="shared" si="32"/>
        <v>0</v>
      </c>
      <c r="BJ12" s="105">
        <f t="shared" si="33"/>
        <v>8.1932728909808947</v>
      </c>
      <c r="BK12" s="105">
        <f t="shared" si="34"/>
        <v>3.9461011116757145</v>
      </c>
      <c r="BL12" s="105">
        <f t="shared" si="35"/>
        <v>8.4969377657725147</v>
      </c>
      <c r="BM12" s="105">
        <f t="shared" si="36"/>
        <v>0</v>
      </c>
      <c r="BN12" s="105">
        <f t="shared" si="37"/>
        <v>1.8250915995827863</v>
      </c>
      <c r="BO12" s="105">
        <f t="shared" si="38"/>
        <v>8.2530733777290415</v>
      </c>
      <c r="BP12" s="105">
        <f t="shared" si="39"/>
        <v>29.731459442111742</v>
      </c>
      <c r="BQ12" s="105">
        <f t="shared" si="40"/>
        <v>0</v>
      </c>
      <c r="BR12" s="105">
        <f t="shared" si="41"/>
        <v>4.4733848608845239</v>
      </c>
      <c r="BS12" s="105">
        <f t="shared" si="42"/>
        <v>0</v>
      </c>
      <c r="BT12" s="105">
        <f t="shared" si="43"/>
        <v>0</v>
      </c>
      <c r="BU12" s="105">
        <f t="shared" si="44"/>
        <v>0</v>
      </c>
      <c r="BV12" s="105">
        <f t="shared" si="45"/>
        <v>83.572784894760787</v>
      </c>
      <c r="BW12" s="105">
        <f t="shared" si="46"/>
        <v>307.17406149429894</v>
      </c>
      <c r="BX12" s="105">
        <f t="shared" si="47"/>
        <v>0</v>
      </c>
      <c r="BY12" s="105">
        <f t="shared" si="48"/>
        <v>0.55672933771941557</v>
      </c>
      <c r="BZ12" s="105">
        <f t="shared" si="49"/>
        <v>2.5143840318080106</v>
      </c>
    </row>
    <row r="13" spans="1:78" x14ac:dyDescent="0.3">
      <c r="A13" s="18" t="s">
        <v>124</v>
      </c>
      <c r="B13" s="21" t="s">
        <v>125</v>
      </c>
      <c r="C13" s="22">
        <f>_xlfn.XLOOKUP(A13,Rankings!K:K,Rankings!L:L)</f>
        <v>40</v>
      </c>
      <c r="D13" s="118">
        <f>_xlfn.XLOOKUP(A13,Rankings!K:K,Rankings!M:M)</f>
        <v>199.44</v>
      </c>
      <c r="E13" s="121">
        <v>16653.64</v>
      </c>
      <c r="F13" s="121">
        <v>0</v>
      </c>
      <c r="G13" s="121">
        <v>0</v>
      </c>
      <c r="H13" s="121">
        <v>12747.61</v>
      </c>
      <c r="I13" s="121">
        <v>0</v>
      </c>
      <c r="J13" s="121">
        <v>0</v>
      </c>
      <c r="K13" s="121">
        <v>0</v>
      </c>
      <c r="L13" s="121">
        <v>2673.47</v>
      </c>
      <c r="M13" s="121">
        <v>0</v>
      </c>
      <c r="N13" s="121">
        <v>1657.6799999999998</v>
      </c>
      <c r="O13" s="121">
        <v>0</v>
      </c>
      <c r="P13" s="121">
        <v>1080.5900000000001</v>
      </c>
      <c r="Q13" s="121">
        <v>7774.2300000000005</v>
      </c>
      <c r="R13" s="121">
        <v>9146.6</v>
      </c>
      <c r="S13" s="121">
        <v>0</v>
      </c>
      <c r="T13" s="121">
        <v>3648.0599999999995</v>
      </c>
      <c r="U13" s="121">
        <v>0</v>
      </c>
      <c r="V13" s="121">
        <v>0</v>
      </c>
      <c r="W13" s="121">
        <v>0</v>
      </c>
      <c r="X13" s="121">
        <v>38251.9</v>
      </c>
      <c r="Y13" s="121">
        <v>221032.44000000003</v>
      </c>
      <c r="Z13" s="121">
        <v>0</v>
      </c>
      <c r="AA13" s="121">
        <v>897.98</v>
      </c>
      <c r="AB13" s="121">
        <v>1898.15</v>
      </c>
      <c r="AC13" s="121">
        <f t="shared" si="2"/>
        <v>317462.35000000003</v>
      </c>
      <c r="AD13" s="153">
        <v>260.92540000000002</v>
      </c>
      <c r="AE13" s="105">
        <f t="shared" si="3"/>
        <v>0</v>
      </c>
      <c r="AF13" s="105">
        <f t="shared" si="4"/>
        <v>0</v>
      </c>
      <c r="AG13" s="105">
        <f t="shared" si="5"/>
        <v>318.69024999999999</v>
      </c>
      <c r="AH13" s="105">
        <f t="shared" si="6"/>
        <v>0</v>
      </c>
      <c r="AI13" s="105">
        <f t="shared" si="7"/>
        <v>0</v>
      </c>
      <c r="AJ13" s="105">
        <f t="shared" si="8"/>
        <v>0</v>
      </c>
      <c r="AK13" s="105">
        <f t="shared" si="9"/>
        <v>66.836749999999995</v>
      </c>
      <c r="AL13" s="105">
        <f t="shared" si="10"/>
        <v>0</v>
      </c>
      <c r="AM13" s="105">
        <f t="shared" si="11"/>
        <v>41.441999999999993</v>
      </c>
      <c r="AN13" s="105">
        <f t="shared" si="12"/>
        <v>0</v>
      </c>
      <c r="AO13" s="105">
        <f t="shared" si="13"/>
        <v>27.014750000000003</v>
      </c>
      <c r="AP13" s="105">
        <f t="shared" si="14"/>
        <v>194.35575</v>
      </c>
      <c r="AQ13" s="105">
        <f t="shared" si="15"/>
        <v>228.66500000000002</v>
      </c>
      <c r="AR13" s="105">
        <f t="shared" si="16"/>
        <v>0</v>
      </c>
      <c r="AS13" s="105">
        <f t="shared" si="17"/>
        <v>91.201499999999982</v>
      </c>
      <c r="AT13" s="105">
        <f t="shared" si="18"/>
        <v>0</v>
      </c>
      <c r="AU13" s="105">
        <f t="shared" si="19"/>
        <v>0</v>
      </c>
      <c r="AV13" s="105">
        <f t="shared" si="20"/>
        <v>0</v>
      </c>
      <c r="AW13" s="105">
        <f t="shared" si="21"/>
        <v>956.29750000000001</v>
      </c>
      <c r="AX13" s="105">
        <f t="shared" si="22"/>
        <v>5525.8110000000006</v>
      </c>
      <c r="AY13" s="105">
        <f t="shared" si="23"/>
        <v>0</v>
      </c>
      <c r="AZ13" s="105">
        <f t="shared" si="24"/>
        <v>22.4495</v>
      </c>
      <c r="BA13" s="105">
        <f t="shared" si="25"/>
        <v>47.453749999999999</v>
      </c>
      <c r="BB13" s="2"/>
      <c r="BC13" s="105">
        <f t="shared" si="26"/>
        <v>83.50200561572403</v>
      </c>
      <c r="BD13" s="105">
        <f t="shared" si="27"/>
        <v>0</v>
      </c>
      <c r="BE13" s="105">
        <f t="shared" si="28"/>
        <v>0</v>
      </c>
      <c r="BF13" s="105">
        <f t="shared" si="29"/>
        <v>63.917017649418376</v>
      </c>
      <c r="BG13" s="105">
        <f t="shared" si="30"/>
        <v>0</v>
      </c>
      <c r="BH13" s="105">
        <f t="shared" si="31"/>
        <v>0</v>
      </c>
      <c r="BI13" s="105">
        <f t="shared" si="32"/>
        <v>0</v>
      </c>
      <c r="BJ13" s="105">
        <f t="shared" si="33"/>
        <v>13.404883674288005</v>
      </c>
      <c r="BK13" s="105">
        <f t="shared" si="34"/>
        <v>0</v>
      </c>
      <c r="BL13" s="105">
        <f t="shared" si="35"/>
        <v>8.3116726835138373</v>
      </c>
      <c r="BM13" s="105">
        <f t="shared" si="36"/>
        <v>0</v>
      </c>
      <c r="BN13" s="105">
        <f t="shared" si="37"/>
        <v>5.4181207380665874</v>
      </c>
      <c r="BO13" s="105">
        <f t="shared" si="38"/>
        <v>38.980294825511436</v>
      </c>
      <c r="BP13" s="105">
        <f t="shared" si="39"/>
        <v>45.86141195346972</v>
      </c>
      <c r="BQ13" s="105">
        <f t="shared" si="40"/>
        <v>0</v>
      </c>
      <c r="BR13" s="105">
        <f t="shared" si="41"/>
        <v>18.291516245487362</v>
      </c>
      <c r="BS13" s="105">
        <f t="shared" si="42"/>
        <v>0</v>
      </c>
      <c r="BT13" s="105">
        <f t="shared" si="43"/>
        <v>0</v>
      </c>
      <c r="BU13" s="105">
        <f t="shared" si="44"/>
        <v>0</v>
      </c>
      <c r="BV13" s="105">
        <f t="shared" si="45"/>
        <v>191.79653028479746</v>
      </c>
      <c r="BW13" s="105">
        <f t="shared" si="46"/>
        <v>1108.265342960289</v>
      </c>
      <c r="BX13" s="105">
        <f t="shared" si="47"/>
        <v>0</v>
      </c>
      <c r="BY13" s="105">
        <f t="shared" si="48"/>
        <v>4.5025070196550345</v>
      </c>
      <c r="BZ13" s="105">
        <f t="shared" si="49"/>
        <v>9.5173987164059373</v>
      </c>
    </row>
    <row r="14" spans="1:78" x14ac:dyDescent="0.3">
      <c r="A14" s="18" t="s">
        <v>134</v>
      </c>
      <c r="B14" s="21" t="s">
        <v>135</v>
      </c>
      <c r="C14" s="22">
        <f>_xlfn.XLOOKUP(A14,Rankings!K:K,Rankings!L:L)</f>
        <v>219.3842105263158</v>
      </c>
      <c r="D14" s="118">
        <f>_xlfn.XLOOKUP(A14,Rankings!K:K,Rankings!M:M)</f>
        <v>1424.59</v>
      </c>
      <c r="E14" s="121">
        <v>73044.22</v>
      </c>
      <c r="F14" s="121">
        <v>53193.869999999995</v>
      </c>
      <c r="G14" s="121">
        <v>0</v>
      </c>
      <c r="H14" s="121">
        <v>48773.520000000004</v>
      </c>
      <c r="I14" s="121">
        <v>0</v>
      </c>
      <c r="J14" s="121">
        <v>36882.050000000017</v>
      </c>
      <c r="K14" s="121">
        <v>0</v>
      </c>
      <c r="L14" s="121">
        <v>19062.23</v>
      </c>
      <c r="M14" s="121">
        <v>0</v>
      </c>
      <c r="N14" s="121">
        <v>23082.040000000005</v>
      </c>
      <c r="O14" s="121">
        <v>0</v>
      </c>
      <c r="P14" s="121">
        <v>22347.499999999989</v>
      </c>
      <c r="Q14" s="121">
        <v>31632.520000000004</v>
      </c>
      <c r="R14" s="121">
        <v>46496.339999999982</v>
      </c>
      <c r="S14" s="121">
        <v>0</v>
      </c>
      <c r="T14" s="121">
        <v>8517.74</v>
      </c>
      <c r="U14" s="121">
        <v>0</v>
      </c>
      <c r="V14" s="121">
        <v>0</v>
      </c>
      <c r="W14" s="121">
        <v>2688.01</v>
      </c>
      <c r="X14" s="121">
        <v>477448.43999999994</v>
      </c>
      <c r="Y14" s="121">
        <v>836126.11999999988</v>
      </c>
      <c r="Z14" s="121">
        <v>0</v>
      </c>
      <c r="AA14" s="121">
        <v>4241.2</v>
      </c>
      <c r="AB14" s="121">
        <v>10225.210000000001</v>
      </c>
      <c r="AC14" s="121">
        <f t="shared" si="2"/>
        <v>1693761.0099999998</v>
      </c>
      <c r="AD14" s="153">
        <v>361.84319356055755</v>
      </c>
      <c r="AE14" s="105">
        <f t="shared" si="3"/>
        <v>242.46899935225389</v>
      </c>
      <c r="AF14" s="105">
        <f t="shared" si="4"/>
        <v>0</v>
      </c>
      <c r="AG14" s="105">
        <f t="shared" si="5"/>
        <v>222.32010172012573</v>
      </c>
      <c r="AH14" s="105">
        <f t="shared" si="6"/>
        <v>0</v>
      </c>
      <c r="AI14" s="105">
        <f t="shared" si="7"/>
        <v>168.11624643139896</v>
      </c>
      <c r="AJ14" s="105">
        <f t="shared" si="8"/>
        <v>0</v>
      </c>
      <c r="AK14" s="105">
        <f t="shared" si="9"/>
        <v>86.889708034450493</v>
      </c>
      <c r="AL14" s="105">
        <f t="shared" si="10"/>
        <v>0</v>
      </c>
      <c r="AM14" s="105">
        <f t="shared" si="11"/>
        <v>105.21285895928797</v>
      </c>
      <c r="AN14" s="105">
        <f t="shared" si="12"/>
        <v>0</v>
      </c>
      <c r="AO14" s="105">
        <f t="shared" si="13"/>
        <v>101.86466904973246</v>
      </c>
      <c r="AP14" s="105">
        <f t="shared" si="14"/>
        <v>144.18776959431904</v>
      </c>
      <c r="AQ14" s="105">
        <f t="shared" si="15"/>
        <v>211.9402298299066</v>
      </c>
      <c r="AR14" s="105">
        <f t="shared" si="16"/>
        <v>0</v>
      </c>
      <c r="AS14" s="105">
        <f t="shared" si="17"/>
        <v>38.825674735503682</v>
      </c>
      <c r="AT14" s="105">
        <f t="shared" si="18"/>
        <v>0</v>
      </c>
      <c r="AU14" s="105">
        <f t="shared" si="19"/>
        <v>0</v>
      </c>
      <c r="AV14" s="105">
        <f t="shared" si="20"/>
        <v>12.252522611136435</v>
      </c>
      <c r="AW14" s="105">
        <f t="shared" si="21"/>
        <v>2176.3117721853032</v>
      </c>
      <c r="AX14" s="105">
        <f t="shared" si="22"/>
        <v>3811.2411006885295</v>
      </c>
      <c r="AY14" s="105">
        <f t="shared" si="23"/>
        <v>0</v>
      </c>
      <c r="AZ14" s="105">
        <f t="shared" si="24"/>
        <v>19.332293740853583</v>
      </c>
      <c r="BA14" s="105">
        <f t="shared" si="25"/>
        <v>46.608686994698083</v>
      </c>
      <c r="BB14" s="2"/>
      <c r="BC14" s="105">
        <f t="shared" si="26"/>
        <v>51.273854231743876</v>
      </c>
      <c r="BD14" s="105">
        <f t="shared" si="27"/>
        <v>37.339774952793434</v>
      </c>
      <c r="BE14" s="105">
        <f t="shared" si="28"/>
        <v>0</v>
      </c>
      <c r="BF14" s="105">
        <f t="shared" si="29"/>
        <v>34.236882190665391</v>
      </c>
      <c r="BG14" s="105">
        <f t="shared" si="30"/>
        <v>0</v>
      </c>
      <c r="BH14" s="105">
        <f t="shared" si="31"/>
        <v>25.88958928533825</v>
      </c>
      <c r="BI14" s="105">
        <f t="shared" si="32"/>
        <v>0</v>
      </c>
      <c r="BJ14" s="105">
        <f t="shared" si="33"/>
        <v>13.380853438533192</v>
      </c>
      <c r="BK14" s="105">
        <f t="shared" si="34"/>
        <v>0</v>
      </c>
      <c r="BL14" s="105">
        <f t="shared" si="35"/>
        <v>16.20258460328937</v>
      </c>
      <c r="BM14" s="105">
        <f t="shared" si="36"/>
        <v>0</v>
      </c>
      <c r="BN14" s="105">
        <f t="shared" si="37"/>
        <v>15.686969584231246</v>
      </c>
      <c r="BO14" s="105">
        <f t="shared" si="38"/>
        <v>22.204648354965293</v>
      </c>
      <c r="BP14" s="105">
        <f t="shared" si="39"/>
        <v>32.638401224211869</v>
      </c>
      <c r="BQ14" s="105">
        <f t="shared" si="40"/>
        <v>0</v>
      </c>
      <c r="BR14" s="105">
        <f t="shared" si="41"/>
        <v>5.9790817006998509</v>
      </c>
      <c r="BS14" s="105">
        <f t="shared" si="42"/>
        <v>0</v>
      </c>
      <c r="BT14" s="105">
        <f t="shared" si="43"/>
        <v>0</v>
      </c>
      <c r="BU14" s="105">
        <f t="shared" si="44"/>
        <v>1.8868656946911044</v>
      </c>
      <c r="BV14" s="105">
        <f t="shared" si="45"/>
        <v>335.1479653795127</v>
      </c>
      <c r="BW14" s="105">
        <f t="shared" si="46"/>
        <v>586.92404130311172</v>
      </c>
      <c r="BX14" s="105">
        <f t="shared" si="47"/>
        <v>0</v>
      </c>
      <c r="BY14" s="105">
        <f t="shared" si="48"/>
        <v>2.97713728160383</v>
      </c>
      <c r="BZ14" s="105">
        <f t="shared" si="49"/>
        <v>7.177651113653754</v>
      </c>
    </row>
    <row r="15" spans="1:78" x14ac:dyDescent="0.3">
      <c r="A15" s="18" t="s">
        <v>140</v>
      </c>
      <c r="B15" s="21" t="s">
        <v>141</v>
      </c>
      <c r="C15" s="22">
        <f>_xlfn.XLOOKUP(A15,Rankings!K:K,Rankings!L:L)</f>
        <v>266.7842105263158</v>
      </c>
      <c r="D15" s="118">
        <f>_xlfn.XLOOKUP(A15,Rankings!K:K,Rankings!M:M)</f>
        <v>1294.53</v>
      </c>
      <c r="E15" s="121">
        <v>73038.180000000022</v>
      </c>
      <c r="F15" s="121">
        <v>29600.210000000006</v>
      </c>
      <c r="G15" s="121">
        <v>0</v>
      </c>
      <c r="H15" s="121">
        <v>36649.400000000009</v>
      </c>
      <c r="I15" s="121">
        <v>0</v>
      </c>
      <c r="J15" s="121">
        <v>0</v>
      </c>
      <c r="K15" s="121">
        <v>0</v>
      </c>
      <c r="L15" s="121">
        <v>0</v>
      </c>
      <c r="M15" s="121">
        <v>2917.81</v>
      </c>
      <c r="N15" s="121">
        <v>6762.7400000000007</v>
      </c>
      <c r="O15" s="121">
        <v>0</v>
      </c>
      <c r="P15" s="121">
        <v>20681.870000000003</v>
      </c>
      <c r="Q15" s="121">
        <v>24159.09</v>
      </c>
      <c r="R15" s="121">
        <v>57230.659999999982</v>
      </c>
      <c r="S15" s="121">
        <v>0</v>
      </c>
      <c r="T15" s="121">
        <v>0</v>
      </c>
      <c r="U15" s="121">
        <v>0</v>
      </c>
      <c r="V15" s="121">
        <v>0</v>
      </c>
      <c r="W15" s="121">
        <v>55788.729999999996</v>
      </c>
      <c r="X15" s="121">
        <v>383907.86999999976</v>
      </c>
      <c r="Y15" s="121">
        <v>870482.57999999984</v>
      </c>
      <c r="Z15" s="121">
        <v>0</v>
      </c>
      <c r="AA15" s="121">
        <v>8994.7999999999993</v>
      </c>
      <c r="AB15" s="121">
        <v>17904.79</v>
      </c>
      <c r="AC15" s="121">
        <f t="shared" si="2"/>
        <v>1588118.7299999997</v>
      </c>
      <c r="AD15" s="153">
        <v>173.1020704139701</v>
      </c>
      <c r="AE15" s="105">
        <f t="shared" si="3"/>
        <v>110.95188107873506</v>
      </c>
      <c r="AF15" s="105">
        <f t="shared" si="4"/>
        <v>0</v>
      </c>
      <c r="AG15" s="105">
        <f t="shared" si="5"/>
        <v>137.37469667975304</v>
      </c>
      <c r="AH15" s="105">
        <f t="shared" si="6"/>
        <v>0</v>
      </c>
      <c r="AI15" s="105">
        <f t="shared" si="7"/>
        <v>0</v>
      </c>
      <c r="AJ15" s="105">
        <f t="shared" si="8"/>
        <v>0</v>
      </c>
      <c r="AK15" s="105">
        <f t="shared" si="9"/>
        <v>0</v>
      </c>
      <c r="AL15" s="105">
        <f t="shared" si="10"/>
        <v>10.936966600248574</v>
      </c>
      <c r="AM15" s="105">
        <f t="shared" si="11"/>
        <v>25.349101382943047</v>
      </c>
      <c r="AN15" s="105">
        <f t="shared" si="12"/>
        <v>0</v>
      </c>
      <c r="AO15" s="105">
        <f t="shared" si="13"/>
        <v>77.522841247607971</v>
      </c>
      <c r="AP15" s="105">
        <f t="shared" si="14"/>
        <v>90.556671072619295</v>
      </c>
      <c r="AQ15" s="105">
        <f t="shared" si="15"/>
        <v>214.52041665844652</v>
      </c>
      <c r="AR15" s="105">
        <f t="shared" si="16"/>
        <v>0</v>
      </c>
      <c r="AS15" s="105">
        <f t="shared" si="17"/>
        <v>0</v>
      </c>
      <c r="AT15" s="105">
        <f t="shared" si="18"/>
        <v>0</v>
      </c>
      <c r="AU15" s="105">
        <f t="shared" si="19"/>
        <v>0</v>
      </c>
      <c r="AV15" s="105">
        <f t="shared" si="20"/>
        <v>209.11556156168001</v>
      </c>
      <c r="AW15" s="105">
        <f t="shared" si="21"/>
        <v>1439.0202075400964</v>
      </c>
      <c r="AX15" s="105">
        <f t="shared" si="22"/>
        <v>3262.8714356171945</v>
      </c>
      <c r="AY15" s="105">
        <f t="shared" si="23"/>
        <v>0</v>
      </c>
      <c r="AZ15" s="105">
        <f t="shared" si="24"/>
        <v>33.715638501450016</v>
      </c>
      <c r="BA15" s="105">
        <f t="shared" si="25"/>
        <v>67.113379628716288</v>
      </c>
      <c r="BB15" s="2"/>
      <c r="BC15" s="105">
        <f t="shared" si="26"/>
        <v>56.420615976454791</v>
      </c>
      <c r="BD15" s="105">
        <f t="shared" si="27"/>
        <v>22.865603732628838</v>
      </c>
      <c r="BE15" s="105">
        <f t="shared" si="28"/>
        <v>0</v>
      </c>
      <c r="BF15" s="105">
        <f t="shared" si="29"/>
        <v>28.310970004557646</v>
      </c>
      <c r="BG15" s="105">
        <f t="shared" si="30"/>
        <v>0</v>
      </c>
      <c r="BH15" s="105">
        <f t="shared" si="31"/>
        <v>0</v>
      </c>
      <c r="BI15" s="105">
        <f t="shared" si="32"/>
        <v>0</v>
      </c>
      <c r="BJ15" s="105">
        <f t="shared" si="33"/>
        <v>0</v>
      </c>
      <c r="BK15" s="105">
        <f t="shared" si="34"/>
        <v>2.2539531721937691</v>
      </c>
      <c r="BL15" s="105">
        <f t="shared" si="35"/>
        <v>5.2240890516249143</v>
      </c>
      <c r="BM15" s="105">
        <f t="shared" si="36"/>
        <v>0</v>
      </c>
      <c r="BN15" s="105">
        <f t="shared" si="37"/>
        <v>15.976354352544941</v>
      </c>
      <c r="BO15" s="105">
        <f t="shared" si="38"/>
        <v>18.662441194873814</v>
      </c>
      <c r="BP15" s="105">
        <f t="shared" si="39"/>
        <v>44.209605030397121</v>
      </c>
      <c r="BQ15" s="105">
        <f t="shared" si="40"/>
        <v>0</v>
      </c>
      <c r="BR15" s="105">
        <f t="shared" si="41"/>
        <v>0</v>
      </c>
      <c r="BS15" s="105">
        <f t="shared" si="42"/>
        <v>0</v>
      </c>
      <c r="BT15" s="105">
        <f t="shared" si="43"/>
        <v>0</v>
      </c>
      <c r="BU15" s="105">
        <f t="shared" si="44"/>
        <v>43.095741311518466</v>
      </c>
      <c r="BV15" s="105">
        <f t="shared" si="45"/>
        <v>296.56158605826033</v>
      </c>
      <c r="BW15" s="105">
        <f t="shared" si="46"/>
        <v>672.43136891381414</v>
      </c>
      <c r="BX15" s="105">
        <f t="shared" si="47"/>
        <v>0</v>
      </c>
      <c r="BY15" s="105">
        <f t="shared" si="48"/>
        <v>6.9483132874479541</v>
      </c>
      <c r="BZ15" s="105">
        <f t="shared" si="49"/>
        <v>13.831112450078408</v>
      </c>
    </row>
    <row r="16" spans="1:78" x14ac:dyDescent="0.3">
      <c r="A16" s="18" t="s">
        <v>142</v>
      </c>
      <c r="B16" s="21" t="s">
        <v>143</v>
      </c>
      <c r="C16" s="22">
        <f>_xlfn.XLOOKUP(A16,Rankings!K:K,Rankings!L:L)</f>
        <v>114.17368421052632</v>
      </c>
      <c r="D16" s="118">
        <f>_xlfn.XLOOKUP(A16,Rankings!K:K,Rankings!M:M)</f>
        <v>1285.57</v>
      </c>
      <c r="E16" s="121">
        <v>40334.73000000001</v>
      </c>
      <c r="F16" s="121">
        <v>0</v>
      </c>
      <c r="G16" s="121">
        <v>0</v>
      </c>
      <c r="H16" s="121">
        <v>16224.69</v>
      </c>
      <c r="I16" s="121">
        <v>0</v>
      </c>
      <c r="J16" s="121">
        <v>29280.84999999998</v>
      </c>
      <c r="K16" s="121">
        <v>0</v>
      </c>
      <c r="L16" s="121">
        <v>12880.789999999999</v>
      </c>
      <c r="M16" s="121">
        <v>0</v>
      </c>
      <c r="N16" s="121">
        <v>12231.22</v>
      </c>
      <c r="O16" s="121">
        <v>0</v>
      </c>
      <c r="P16" s="121">
        <v>7519.9200000000028</v>
      </c>
      <c r="Q16" s="121">
        <v>18028.480000000007</v>
      </c>
      <c r="R16" s="121">
        <v>23430.95</v>
      </c>
      <c r="S16" s="121">
        <v>0</v>
      </c>
      <c r="T16" s="121">
        <v>11140.43</v>
      </c>
      <c r="U16" s="121">
        <v>0</v>
      </c>
      <c r="V16" s="121">
        <v>0</v>
      </c>
      <c r="W16" s="121">
        <v>36989.89</v>
      </c>
      <c r="X16" s="121">
        <v>201635.89</v>
      </c>
      <c r="Y16" s="121">
        <v>365012.52000000014</v>
      </c>
      <c r="Z16" s="121">
        <v>0</v>
      </c>
      <c r="AA16" s="121">
        <v>7427.5</v>
      </c>
      <c r="AB16" s="121">
        <v>11703.880000000001</v>
      </c>
      <c r="AC16" s="121">
        <f t="shared" si="2"/>
        <v>793841.74000000011</v>
      </c>
      <c r="AD16" s="153">
        <v>275.61483443885874</v>
      </c>
      <c r="AE16" s="105">
        <f t="shared" si="3"/>
        <v>0</v>
      </c>
      <c r="AF16" s="105">
        <f t="shared" si="4"/>
        <v>0</v>
      </c>
      <c r="AG16" s="105">
        <f t="shared" si="5"/>
        <v>142.10533812750657</v>
      </c>
      <c r="AH16" s="105">
        <f t="shared" si="6"/>
        <v>0</v>
      </c>
      <c r="AI16" s="105">
        <f t="shared" si="7"/>
        <v>256.45883464712102</v>
      </c>
      <c r="AJ16" s="105">
        <f t="shared" si="8"/>
        <v>0</v>
      </c>
      <c r="AK16" s="105">
        <f t="shared" si="9"/>
        <v>112.81750334209191</v>
      </c>
      <c r="AL16" s="105">
        <f t="shared" si="10"/>
        <v>0</v>
      </c>
      <c r="AM16" s="105">
        <f t="shared" si="11"/>
        <v>107.12818881666897</v>
      </c>
      <c r="AN16" s="105">
        <f t="shared" si="12"/>
        <v>0</v>
      </c>
      <c r="AO16" s="105">
        <f t="shared" si="13"/>
        <v>65.86386391923665</v>
      </c>
      <c r="AP16" s="105">
        <f t="shared" si="14"/>
        <v>157.90398746139314</v>
      </c>
      <c r="AQ16" s="105">
        <f t="shared" si="15"/>
        <v>205.22198405015442</v>
      </c>
      <c r="AR16" s="105">
        <f t="shared" si="16"/>
        <v>0</v>
      </c>
      <c r="AS16" s="105">
        <f t="shared" si="17"/>
        <v>97.574411100354951</v>
      </c>
      <c r="AT16" s="105">
        <f t="shared" si="18"/>
        <v>0</v>
      </c>
      <c r="AU16" s="105">
        <f t="shared" si="19"/>
        <v>0</v>
      </c>
      <c r="AV16" s="105">
        <f t="shared" si="20"/>
        <v>323.97912229751529</v>
      </c>
      <c r="AW16" s="105">
        <f t="shared" si="21"/>
        <v>1766.0452265707834</v>
      </c>
      <c r="AX16" s="105">
        <f t="shared" si="22"/>
        <v>3196.9934448900576</v>
      </c>
      <c r="AY16" s="105">
        <f t="shared" si="23"/>
        <v>0</v>
      </c>
      <c r="AZ16" s="105">
        <f t="shared" si="24"/>
        <v>65.054395427096296</v>
      </c>
      <c r="BA16" s="105">
        <f t="shared" si="25"/>
        <v>102.50943622366663</v>
      </c>
      <c r="BB16" s="2"/>
      <c r="BC16" s="105">
        <f t="shared" si="26"/>
        <v>31.374977636379203</v>
      </c>
      <c r="BD16" s="105">
        <f t="shared" si="27"/>
        <v>0</v>
      </c>
      <c r="BE16" s="105">
        <f t="shared" si="28"/>
        <v>0</v>
      </c>
      <c r="BF16" s="105">
        <f t="shared" si="29"/>
        <v>12.620619647315978</v>
      </c>
      <c r="BG16" s="105">
        <f t="shared" si="30"/>
        <v>0</v>
      </c>
      <c r="BH16" s="105">
        <f t="shared" si="31"/>
        <v>22.776550479553801</v>
      </c>
      <c r="BI16" s="105">
        <f t="shared" si="32"/>
        <v>0</v>
      </c>
      <c r="BJ16" s="105">
        <f t="shared" si="33"/>
        <v>10.019516634644555</v>
      </c>
      <c r="BK16" s="105">
        <f t="shared" si="34"/>
        <v>0</v>
      </c>
      <c r="BL16" s="105">
        <f t="shared" si="35"/>
        <v>9.5142388201342598</v>
      </c>
      <c r="BM16" s="105">
        <f t="shared" si="36"/>
        <v>0</v>
      </c>
      <c r="BN16" s="105">
        <f t="shared" si="37"/>
        <v>5.8494831086599746</v>
      </c>
      <c r="BO16" s="105">
        <f t="shared" si="38"/>
        <v>14.02372488468151</v>
      </c>
      <c r="BP16" s="105">
        <f t="shared" si="39"/>
        <v>18.226117597641515</v>
      </c>
      <c r="BQ16" s="105">
        <f t="shared" si="40"/>
        <v>0</v>
      </c>
      <c r="BR16" s="105">
        <f t="shared" si="41"/>
        <v>8.6657513787658402</v>
      </c>
      <c r="BS16" s="105">
        <f t="shared" si="42"/>
        <v>0</v>
      </c>
      <c r="BT16" s="105">
        <f t="shared" si="43"/>
        <v>0</v>
      </c>
      <c r="BU16" s="105">
        <f t="shared" si="44"/>
        <v>28.773143430540539</v>
      </c>
      <c r="BV16" s="105">
        <f t="shared" si="45"/>
        <v>156.84551599679523</v>
      </c>
      <c r="BW16" s="105">
        <f t="shared" si="46"/>
        <v>283.93048997720865</v>
      </c>
      <c r="BX16" s="105">
        <f t="shared" si="47"/>
        <v>0</v>
      </c>
      <c r="BY16" s="105">
        <f t="shared" si="48"/>
        <v>5.7775928187496604</v>
      </c>
      <c r="BZ16" s="105">
        <f t="shared" si="49"/>
        <v>9.1040394533164282</v>
      </c>
    </row>
    <row r="17" spans="1:78" x14ac:dyDescent="0.3">
      <c r="A17" s="18" t="s">
        <v>146</v>
      </c>
      <c r="B17" s="21" t="s">
        <v>147</v>
      </c>
      <c r="C17" s="22">
        <f>_xlfn.XLOOKUP(A17,Rankings!K:K,Rankings!L:L)</f>
        <v>162</v>
      </c>
      <c r="D17" s="118">
        <f>_xlfn.XLOOKUP(A17,Rankings!K:K,Rankings!M:M)</f>
        <v>1162.21</v>
      </c>
      <c r="E17" s="121">
        <v>37511.65</v>
      </c>
      <c r="F17" s="121">
        <v>4568.6400000000003</v>
      </c>
      <c r="G17" s="121">
        <v>0</v>
      </c>
      <c r="H17" s="121">
        <v>0</v>
      </c>
      <c r="I17" s="121">
        <v>0</v>
      </c>
      <c r="J17" s="121">
        <v>0</v>
      </c>
      <c r="K17" s="121">
        <v>0</v>
      </c>
      <c r="L17" s="121">
        <v>15012.789999999999</v>
      </c>
      <c r="M17" s="121">
        <v>38764.129999999997</v>
      </c>
      <c r="N17" s="121">
        <v>12950.779999999999</v>
      </c>
      <c r="O17" s="121">
        <v>0</v>
      </c>
      <c r="P17" s="121">
        <v>12166.809999999996</v>
      </c>
      <c r="Q17" s="121">
        <v>20386.09</v>
      </c>
      <c r="R17" s="121">
        <v>36780.6</v>
      </c>
      <c r="S17" s="121">
        <v>0</v>
      </c>
      <c r="T17" s="121">
        <v>4285.84</v>
      </c>
      <c r="U17" s="121">
        <v>0</v>
      </c>
      <c r="V17" s="121">
        <v>0</v>
      </c>
      <c r="W17" s="121">
        <v>46696.19</v>
      </c>
      <c r="X17" s="121">
        <v>229782.45000000007</v>
      </c>
      <c r="Y17" s="121">
        <v>447830.23999999987</v>
      </c>
      <c r="Z17" s="121">
        <v>0</v>
      </c>
      <c r="AA17" s="121">
        <v>2099.65</v>
      </c>
      <c r="AB17" s="121">
        <v>2928.8100000000009</v>
      </c>
      <c r="AC17" s="121">
        <f t="shared" si="2"/>
        <v>911764.67</v>
      </c>
      <c r="AD17" s="153">
        <v>181.72041841622601</v>
      </c>
      <c r="AE17" s="105">
        <f t="shared" si="3"/>
        <v>28.201481481481483</v>
      </c>
      <c r="AF17" s="105">
        <f t="shared" si="4"/>
        <v>0</v>
      </c>
      <c r="AG17" s="105">
        <f t="shared" si="5"/>
        <v>0</v>
      </c>
      <c r="AH17" s="105">
        <f t="shared" si="6"/>
        <v>0</v>
      </c>
      <c r="AI17" s="105">
        <f t="shared" si="7"/>
        <v>0</v>
      </c>
      <c r="AJ17" s="105">
        <f t="shared" si="8"/>
        <v>0</v>
      </c>
      <c r="AK17" s="105">
        <f t="shared" si="9"/>
        <v>92.671543209876532</v>
      </c>
      <c r="AL17" s="105">
        <f t="shared" si="10"/>
        <v>239.28475308641973</v>
      </c>
      <c r="AM17" s="105">
        <f t="shared" si="11"/>
        <v>79.943086419753072</v>
      </c>
      <c r="AN17" s="105">
        <f t="shared" si="12"/>
        <v>0</v>
      </c>
      <c r="AO17" s="105">
        <f t="shared" si="13"/>
        <v>75.10376543209874</v>
      </c>
      <c r="AP17" s="105">
        <f t="shared" si="14"/>
        <v>125.84006172839506</v>
      </c>
      <c r="AQ17" s="105">
        <f t="shared" si="15"/>
        <v>227.04074074074074</v>
      </c>
      <c r="AR17" s="105">
        <f t="shared" si="16"/>
        <v>0</v>
      </c>
      <c r="AS17" s="105">
        <f t="shared" si="17"/>
        <v>26.455802469135804</v>
      </c>
      <c r="AT17" s="105">
        <f t="shared" si="18"/>
        <v>0</v>
      </c>
      <c r="AU17" s="105">
        <f t="shared" si="19"/>
        <v>0</v>
      </c>
      <c r="AV17" s="105">
        <f t="shared" si="20"/>
        <v>288.24808641975312</v>
      </c>
      <c r="AW17" s="105">
        <f t="shared" si="21"/>
        <v>1418.4101851851856</v>
      </c>
      <c r="AX17" s="105">
        <f t="shared" si="22"/>
        <v>2764.3841975308633</v>
      </c>
      <c r="AY17" s="105">
        <f t="shared" si="23"/>
        <v>0</v>
      </c>
      <c r="AZ17" s="105">
        <f t="shared" si="24"/>
        <v>12.960802469135803</v>
      </c>
      <c r="BA17" s="105">
        <f t="shared" si="25"/>
        <v>18.079074074074079</v>
      </c>
      <c r="BB17" s="2"/>
      <c r="BC17" s="105">
        <f t="shared" si="26"/>
        <v>32.276137703168963</v>
      </c>
      <c r="BD17" s="105">
        <f t="shared" si="27"/>
        <v>3.9309935381729639</v>
      </c>
      <c r="BE17" s="105">
        <f t="shared" si="28"/>
        <v>0</v>
      </c>
      <c r="BF17" s="105">
        <f t="shared" si="29"/>
        <v>0</v>
      </c>
      <c r="BG17" s="105">
        <f t="shared" si="30"/>
        <v>0</v>
      </c>
      <c r="BH17" s="105">
        <f t="shared" si="31"/>
        <v>0</v>
      </c>
      <c r="BI17" s="105">
        <f t="shared" si="32"/>
        <v>0</v>
      </c>
      <c r="BJ17" s="105">
        <f t="shared" si="33"/>
        <v>12.917450374717133</v>
      </c>
      <c r="BK17" s="105">
        <f t="shared" si="34"/>
        <v>33.353808692060809</v>
      </c>
      <c r="BL17" s="105">
        <f t="shared" si="35"/>
        <v>11.143235731924522</v>
      </c>
      <c r="BM17" s="105">
        <f t="shared" si="36"/>
        <v>0</v>
      </c>
      <c r="BN17" s="105">
        <f t="shared" si="37"/>
        <v>10.468684661119759</v>
      </c>
      <c r="BO17" s="105">
        <f t="shared" si="38"/>
        <v>17.540797274158713</v>
      </c>
      <c r="BP17" s="105">
        <f t="shared" si="39"/>
        <v>31.647120572013662</v>
      </c>
      <c r="BQ17" s="105">
        <f t="shared" si="40"/>
        <v>0</v>
      </c>
      <c r="BR17" s="105">
        <f t="shared" si="41"/>
        <v>3.6876640194112942</v>
      </c>
      <c r="BS17" s="105">
        <f t="shared" si="42"/>
        <v>0</v>
      </c>
      <c r="BT17" s="105">
        <f t="shared" si="43"/>
        <v>0</v>
      </c>
      <c r="BU17" s="105">
        <f t="shared" si="44"/>
        <v>40.178788687070323</v>
      </c>
      <c r="BV17" s="105">
        <f t="shared" si="45"/>
        <v>197.71164419511109</v>
      </c>
      <c r="BW17" s="105">
        <f t="shared" si="46"/>
        <v>385.32643842334852</v>
      </c>
      <c r="BX17" s="105">
        <f t="shared" si="47"/>
        <v>0</v>
      </c>
      <c r="BY17" s="105">
        <f t="shared" si="48"/>
        <v>1.8066012166475938</v>
      </c>
      <c r="BZ17" s="105">
        <f t="shared" si="49"/>
        <v>2.5200351055317034</v>
      </c>
    </row>
    <row r="18" spans="1:78" x14ac:dyDescent="0.3">
      <c r="A18" s="18" t="s">
        <v>152</v>
      </c>
      <c r="B18" s="21" t="s">
        <v>153</v>
      </c>
      <c r="C18" s="22">
        <f>_xlfn.XLOOKUP(A18,Rankings!K:K,Rankings!L:L)</f>
        <v>208.41052631578947</v>
      </c>
      <c r="D18" s="118">
        <f>_xlfn.XLOOKUP(A18,Rankings!K:K,Rankings!M:M)</f>
        <v>1121.78</v>
      </c>
      <c r="E18" s="121">
        <v>63376.840000000004</v>
      </c>
      <c r="F18" s="121">
        <v>0</v>
      </c>
      <c r="G18" s="121">
        <v>0</v>
      </c>
      <c r="H18" s="121">
        <v>25623.779999999995</v>
      </c>
      <c r="I18" s="121">
        <v>0</v>
      </c>
      <c r="J18" s="121">
        <v>26082.749999999993</v>
      </c>
      <c r="K18" s="121">
        <v>0</v>
      </c>
      <c r="L18" s="121">
        <v>9358.2400000000016</v>
      </c>
      <c r="M18" s="121">
        <v>0</v>
      </c>
      <c r="N18" s="121">
        <v>10372.919999999998</v>
      </c>
      <c r="O18" s="121">
        <v>0</v>
      </c>
      <c r="P18" s="121">
        <v>21815</v>
      </c>
      <c r="Q18" s="121">
        <v>12485.05</v>
      </c>
      <c r="R18" s="121">
        <v>24154.439999999995</v>
      </c>
      <c r="S18" s="121">
        <v>0</v>
      </c>
      <c r="T18" s="121">
        <v>3043.62</v>
      </c>
      <c r="U18" s="121">
        <v>0</v>
      </c>
      <c r="V18" s="121">
        <v>0</v>
      </c>
      <c r="W18" s="121">
        <v>4512.8899999999994</v>
      </c>
      <c r="X18" s="121">
        <v>273929.06999999989</v>
      </c>
      <c r="Y18" s="121">
        <v>693444.60000000021</v>
      </c>
      <c r="Z18" s="121">
        <v>0</v>
      </c>
      <c r="AA18" s="121">
        <v>5046.7</v>
      </c>
      <c r="AB18" s="121">
        <v>7241.06</v>
      </c>
      <c r="AC18" s="121">
        <f t="shared" si="2"/>
        <v>1180486.9600000002</v>
      </c>
      <c r="AD18" s="153">
        <v>237.26607938745101</v>
      </c>
      <c r="AE18" s="105">
        <f t="shared" si="3"/>
        <v>0</v>
      </c>
      <c r="AF18" s="105">
        <f t="shared" si="4"/>
        <v>0</v>
      </c>
      <c r="AG18" s="105">
        <f t="shared" si="5"/>
        <v>122.94858831254102</v>
      </c>
      <c r="AH18" s="105">
        <f t="shared" si="6"/>
        <v>0</v>
      </c>
      <c r="AI18" s="105">
        <f t="shared" si="7"/>
        <v>125.15082832466283</v>
      </c>
      <c r="AJ18" s="105">
        <f t="shared" si="8"/>
        <v>0</v>
      </c>
      <c r="AK18" s="105">
        <f t="shared" si="9"/>
        <v>44.902914288600442</v>
      </c>
      <c r="AL18" s="105">
        <f t="shared" si="10"/>
        <v>0</v>
      </c>
      <c r="AM18" s="105">
        <f t="shared" si="11"/>
        <v>49.771574321935447</v>
      </c>
      <c r="AN18" s="105">
        <f t="shared" si="12"/>
        <v>0</v>
      </c>
      <c r="AO18" s="105">
        <f t="shared" si="13"/>
        <v>104.67321581898076</v>
      </c>
      <c r="AP18" s="105">
        <f t="shared" si="14"/>
        <v>59.906043234506789</v>
      </c>
      <c r="AQ18" s="105">
        <f t="shared" si="15"/>
        <v>115.89836860447495</v>
      </c>
      <c r="AR18" s="105">
        <f t="shared" si="16"/>
        <v>0</v>
      </c>
      <c r="AS18" s="105">
        <f t="shared" si="17"/>
        <v>14.603964846709429</v>
      </c>
      <c r="AT18" s="105">
        <f t="shared" si="18"/>
        <v>0</v>
      </c>
      <c r="AU18" s="105">
        <f t="shared" si="19"/>
        <v>0</v>
      </c>
      <c r="AV18" s="105">
        <f t="shared" si="20"/>
        <v>21.653848679226222</v>
      </c>
      <c r="AW18" s="105">
        <f t="shared" si="21"/>
        <v>1314.3725263902213</v>
      </c>
      <c r="AX18" s="105">
        <f t="shared" si="22"/>
        <v>3327.3012273347149</v>
      </c>
      <c r="AY18" s="105">
        <f t="shared" si="23"/>
        <v>0</v>
      </c>
      <c r="AZ18" s="105">
        <f t="shared" si="24"/>
        <v>24.215187635739177</v>
      </c>
      <c r="BA18" s="105">
        <f t="shared" si="25"/>
        <v>34.744214354260322</v>
      </c>
      <c r="BB18" s="2"/>
      <c r="BC18" s="105">
        <f t="shared" si="26"/>
        <v>56.496674927347613</v>
      </c>
      <c r="BD18" s="105">
        <f t="shared" si="27"/>
        <v>0</v>
      </c>
      <c r="BE18" s="105">
        <f t="shared" si="28"/>
        <v>0</v>
      </c>
      <c r="BF18" s="105">
        <f t="shared" si="29"/>
        <v>22.842072420617228</v>
      </c>
      <c r="BG18" s="105">
        <f t="shared" si="30"/>
        <v>0</v>
      </c>
      <c r="BH18" s="105">
        <f t="shared" si="31"/>
        <v>23.2512168161315</v>
      </c>
      <c r="BI18" s="105">
        <f t="shared" si="32"/>
        <v>0</v>
      </c>
      <c r="BJ18" s="105">
        <f t="shared" si="33"/>
        <v>8.342313109522367</v>
      </c>
      <c r="BK18" s="105">
        <f t="shared" si="34"/>
        <v>0</v>
      </c>
      <c r="BL18" s="105">
        <f t="shared" si="35"/>
        <v>9.2468398438196431</v>
      </c>
      <c r="BM18" s="105">
        <f t="shared" si="36"/>
        <v>0</v>
      </c>
      <c r="BN18" s="105">
        <f t="shared" si="37"/>
        <v>19.446772094350052</v>
      </c>
      <c r="BO18" s="105">
        <f t="shared" si="38"/>
        <v>11.129677833443278</v>
      </c>
      <c r="BP18" s="105">
        <f t="shared" si="39"/>
        <v>21.532243398883914</v>
      </c>
      <c r="BQ18" s="105">
        <f t="shared" si="40"/>
        <v>0</v>
      </c>
      <c r="BR18" s="105">
        <f t="shared" si="41"/>
        <v>2.7132057979282926</v>
      </c>
      <c r="BS18" s="105">
        <f t="shared" si="42"/>
        <v>0</v>
      </c>
      <c r="BT18" s="105">
        <f t="shared" si="43"/>
        <v>0</v>
      </c>
      <c r="BU18" s="105">
        <f t="shared" si="44"/>
        <v>4.0229724188343523</v>
      </c>
      <c r="BV18" s="105">
        <f t="shared" si="45"/>
        <v>244.19143682361951</v>
      </c>
      <c r="BW18" s="105">
        <f t="shared" si="46"/>
        <v>618.16452423826433</v>
      </c>
      <c r="BX18" s="105">
        <f t="shared" si="47"/>
        <v>0</v>
      </c>
      <c r="BY18" s="105">
        <f t="shared" si="48"/>
        <v>4.4988322130899103</v>
      </c>
      <c r="BZ18" s="105">
        <f t="shared" si="49"/>
        <v>6.4549733459323582</v>
      </c>
    </row>
    <row r="19" spans="1:78" x14ac:dyDescent="0.3">
      <c r="A19" s="18" t="s">
        <v>165</v>
      </c>
      <c r="B19" s="21" t="s">
        <v>166</v>
      </c>
      <c r="C19" s="22">
        <f>_xlfn.XLOOKUP(A19,Rankings!K:K,Rankings!L:L)</f>
        <v>154</v>
      </c>
      <c r="D19" s="118">
        <f>_xlfn.XLOOKUP(A19,Rankings!K:K,Rankings!M:M)</f>
        <v>1115.76</v>
      </c>
      <c r="E19" s="121">
        <v>43409.160000000011</v>
      </c>
      <c r="F19" s="121">
        <v>854.24</v>
      </c>
      <c r="G19" s="121">
        <v>0</v>
      </c>
      <c r="H19" s="121">
        <v>0</v>
      </c>
      <c r="I19" s="121">
        <v>0</v>
      </c>
      <c r="J19" s="121">
        <v>0</v>
      </c>
      <c r="K19" s="121">
        <v>0</v>
      </c>
      <c r="L19" s="121">
        <v>7364.4199999999992</v>
      </c>
      <c r="M19" s="121">
        <v>0</v>
      </c>
      <c r="N19" s="121">
        <v>4380.7699999999995</v>
      </c>
      <c r="O19" s="121">
        <v>0</v>
      </c>
      <c r="P19" s="121">
        <v>1814.3400000000001</v>
      </c>
      <c r="Q19" s="121">
        <v>16781.97</v>
      </c>
      <c r="R19" s="121">
        <v>25768.270000000004</v>
      </c>
      <c r="S19" s="121">
        <v>0</v>
      </c>
      <c r="T19" s="121">
        <v>4964.7199999999975</v>
      </c>
      <c r="U19" s="121">
        <v>0</v>
      </c>
      <c r="V19" s="121">
        <v>0</v>
      </c>
      <c r="W19" s="121">
        <v>1862.63</v>
      </c>
      <c r="X19" s="121">
        <v>150549.33000000007</v>
      </c>
      <c r="Y19" s="121">
        <v>463250.87000000011</v>
      </c>
      <c r="Z19" s="121">
        <v>0</v>
      </c>
      <c r="AA19" s="121">
        <v>1219.5</v>
      </c>
      <c r="AB19" s="121">
        <v>1578.1000000000001</v>
      </c>
      <c r="AC19" s="121">
        <f t="shared" si="2"/>
        <v>723798.32000000018</v>
      </c>
      <c r="AD19" s="153">
        <v>235.18000000000006</v>
      </c>
      <c r="AE19" s="105">
        <f t="shared" si="3"/>
        <v>5.5470129870129874</v>
      </c>
      <c r="AF19" s="105">
        <f t="shared" si="4"/>
        <v>0</v>
      </c>
      <c r="AG19" s="105">
        <f t="shared" si="5"/>
        <v>0</v>
      </c>
      <c r="AH19" s="105">
        <f t="shared" si="6"/>
        <v>0</v>
      </c>
      <c r="AI19" s="105">
        <f t="shared" si="7"/>
        <v>0</v>
      </c>
      <c r="AJ19" s="105">
        <f t="shared" si="8"/>
        <v>0</v>
      </c>
      <c r="AK19" s="105">
        <f t="shared" si="9"/>
        <v>47.820909090909083</v>
      </c>
      <c r="AL19" s="105">
        <f t="shared" si="10"/>
        <v>0</v>
      </c>
      <c r="AM19" s="105">
        <f t="shared" si="11"/>
        <v>28.446558441558437</v>
      </c>
      <c r="AN19" s="105">
        <f t="shared" si="12"/>
        <v>0</v>
      </c>
      <c r="AO19" s="105">
        <f t="shared" si="13"/>
        <v>11.781428571428572</v>
      </c>
      <c r="AP19" s="105">
        <f t="shared" si="14"/>
        <v>108.97383116883118</v>
      </c>
      <c r="AQ19" s="105">
        <f t="shared" si="15"/>
        <v>167.32642857142861</v>
      </c>
      <c r="AR19" s="105">
        <f t="shared" si="16"/>
        <v>0</v>
      </c>
      <c r="AS19" s="105">
        <f t="shared" si="17"/>
        <v>32.238441558441544</v>
      </c>
      <c r="AT19" s="105">
        <f t="shared" si="18"/>
        <v>0</v>
      </c>
      <c r="AU19" s="105">
        <f t="shared" si="19"/>
        <v>0</v>
      </c>
      <c r="AV19" s="105">
        <f t="shared" si="20"/>
        <v>12.095000000000001</v>
      </c>
      <c r="AW19" s="105">
        <f t="shared" si="21"/>
        <v>977.59305194805245</v>
      </c>
      <c r="AX19" s="105">
        <f t="shared" si="22"/>
        <v>3008.1225324675333</v>
      </c>
      <c r="AY19" s="105">
        <f t="shared" si="23"/>
        <v>0</v>
      </c>
      <c r="AZ19" s="105">
        <f t="shared" si="24"/>
        <v>7.9188311688311686</v>
      </c>
      <c r="BA19" s="105">
        <f t="shared" si="25"/>
        <v>10.247402597402598</v>
      </c>
      <c r="BB19" s="2"/>
      <c r="BC19" s="105">
        <f t="shared" si="26"/>
        <v>38.905463540546364</v>
      </c>
      <c r="BD19" s="105">
        <f t="shared" si="27"/>
        <v>0.76561267656126764</v>
      </c>
      <c r="BE19" s="105">
        <f t="shared" si="28"/>
        <v>0</v>
      </c>
      <c r="BF19" s="105">
        <f t="shared" si="29"/>
        <v>0</v>
      </c>
      <c r="BG19" s="105">
        <f t="shared" si="30"/>
        <v>0</v>
      </c>
      <c r="BH19" s="105">
        <f t="shared" si="31"/>
        <v>0</v>
      </c>
      <c r="BI19" s="105">
        <f t="shared" si="32"/>
        <v>0</v>
      </c>
      <c r="BJ19" s="105">
        <f t="shared" si="33"/>
        <v>6.6003620850362079</v>
      </c>
      <c r="BK19" s="105">
        <f t="shared" si="34"/>
        <v>0</v>
      </c>
      <c r="BL19" s="105">
        <f t="shared" si="35"/>
        <v>3.9262655051265503</v>
      </c>
      <c r="BM19" s="105">
        <f t="shared" si="36"/>
        <v>0</v>
      </c>
      <c r="BN19" s="105">
        <f t="shared" si="37"/>
        <v>1.626102387610239</v>
      </c>
      <c r="BO19" s="105">
        <f t="shared" si="38"/>
        <v>15.040842116584212</v>
      </c>
      <c r="BP19" s="105">
        <f t="shared" si="39"/>
        <v>23.094814296981433</v>
      </c>
      <c r="BQ19" s="105">
        <f t="shared" si="40"/>
        <v>0</v>
      </c>
      <c r="BR19" s="105">
        <f t="shared" si="41"/>
        <v>4.4496307449630725</v>
      </c>
      <c r="BS19" s="105">
        <f t="shared" si="42"/>
        <v>0</v>
      </c>
      <c r="BT19" s="105">
        <f t="shared" si="43"/>
        <v>0</v>
      </c>
      <c r="BU19" s="105">
        <f t="shared" si="44"/>
        <v>1.6693823044382305</v>
      </c>
      <c r="BV19" s="105">
        <f t="shared" si="45"/>
        <v>134.92985050548512</v>
      </c>
      <c r="BW19" s="105">
        <f t="shared" si="46"/>
        <v>415.18863375636346</v>
      </c>
      <c r="BX19" s="105">
        <f t="shared" si="47"/>
        <v>0</v>
      </c>
      <c r="BY19" s="105">
        <f t="shared" si="48"/>
        <v>1.0929769842976984</v>
      </c>
      <c r="BZ19" s="105">
        <f t="shared" si="49"/>
        <v>1.4143722664372267</v>
      </c>
    </row>
    <row r="20" spans="1:78" x14ac:dyDescent="0.3">
      <c r="A20" s="18" t="s">
        <v>186</v>
      </c>
      <c r="B20" s="21" t="s">
        <v>187</v>
      </c>
      <c r="C20" s="22">
        <f>_xlfn.XLOOKUP(A20,Rankings!K:K,Rankings!L:L)</f>
        <v>168</v>
      </c>
      <c r="D20" s="118">
        <f>_xlfn.XLOOKUP(A20,Rankings!K:K,Rankings!M:M)</f>
        <v>1017.71</v>
      </c>
      <c r="E20" s="121">
        <v>72138.599999999991</v>
      </c>
      <c r="F20" s="121">
        <v>1806.42</v>
      </c>
      <c r="G20" s="121">
        <v>0</v>
      </c>
      <c r="H20" s="121">
        <v>68.5</v>
      </c>
      <c r="I20" s="121">
        <v>0</v>
      </c>
      <c r="J20" s="121">
        <v>0</v>
      </c>
      <c r="K20" s="121">
        <v>0</v>
      </c>
      <c r="L20" s="121">
        <v>7000</v>
      </c>
      <c r="M20" s="121">
        <v>0</v>
      </c>
      <c r="N20" s="121">
        <v>11279.07</v>
      </c>
      <c r="O20" s="121">
        <v>0</v>
      </c>
      <c r="P20" s="121">
        <v>9681.8099999999977</v>
      </c>
      <c r="Q20" s="121">
        <v>22936.67</v>
      </c>
      <c r="R20" s="121">
        <v>28310.199999999997</v>
      </c>
      <c r="S20" s="121">
        <v>0</v>
      </c>
      <c r="T20" s="121">
        <v>910.46</v>
      </c>
      <c r="U20" s="121">
        <v>0</v>
      </c>
      <c r="V20" s="121">
        <v>0</v>
      </c>
      <c r="W20" s="121">
        <v>24365.349999999995</v>
      </c>
      <c r="X20" s="121">
        <v>258563.13999999987</v>
      </c>
      <c r="Y20" s="121">
        <v>529448.84</v>
      </c>
      <c r="Z20" s="121">
        <v>0</v>
      </c>
      <c r="AA20" s="121">
        <v>3546</v>
      </c>
      <c r="AB20" s="121">
        <v>4441.34</v>
      </c>
      <c r="AC20" s="121">
        <f t="shared" si="2"/>
        <v>974496.39999999979</v>
      </c>
      <c r="AD20" s="153">
        <v>242.29794701986759</v>
      </c>
      <c r="AE20" s="105">
        <f t="shared" si="3"/>
        <v>10.752500000000001</v>
      </c>
      <c r="AF20" s="105">
        <f t="shared" si="4"/>
        <v>0</v>
      </c>
      <c r="AG20" s="105">
        <f t="shared" si="5"/>
        <v>0.40773809523809523</v>
      </c>
      <c r="AH20" s="105">
        <f t="shared" si="6"/>
        <v>0</v>
      </c>
      <c r="AI20" s="105">
        <f t="shared" si="7"/>
        <v>0</v>
      </c>
      <c r="AJ20" s="105">
        <f t="shared" si="8"/>
        <v>0</v>
      </c>
      <c r="AK20" s="105">
        <f t="shared" si="9"/>
        <v>41.666666666666664</v>
      </c>
      <c r="AL20" s="105">
        <f t="shared" si="10"/>
        <v>0</v>
      </c>
      <c r="AM20" s="105">
        <f t="shared" si="11"/>
        <v>67.137321428571425</v>
      </c>
      <c r="AN20" s="105">
        <f t="shared" si="12"/>
        <v>0</v>
      </c>
      <c r="AO20" s="105">
        <f t="shared" si="13"/>
        <v>57.629821428571418</v>
      </c>
      <c r="AP20" s="105">
        <f t="shared" si="14"/>
        <v>136.52779761904762</v>
      </c>
      <c r="AQ20" s="105">
        <f t="shared" si="15"/>
        <v>168.51309523809522</v>
      </c>
      <c r="AR20" s="105">
        <f t="shared" si="16"/>
        <v>0</v>
      </c>
      <c r="AS20" s="105">
        <f t="shared" si="17"/>
        <v>5.4194047619047625</v>
      </c>
      <c r="AT20" s="105">
        <f t="shared" si="18"/>
        <v>0</v>
      </c>
      <c r="AU20" s="105">
        <f t="shared" si="19"/>
        <v>0</v>
      </c>
      <c r="AV20" s="105">
        <f t="shared" si="20"/>
        <v>145.0318452380952</v>
      </c>
      <c r="AW20" s="105">
        <f t="shared" si="21"/>
        <v>1539.0663095238087</v>
      </c>
      <c r="AX20" s="105">
        <f t="shared" si="22"/>
        <v>3151.4811904761905</v>
      </c>
      <c r="AY20" s="105">
        <f t="shared" si="23"/>
        <v>0</v>
      </c>
      <c r="AZ20" s="105">
        <f t="shared" si="24"/>
        <v>21.107142857142858</v>
      </c>
      <c r="BA20" s="105">
        <f t="shared" si="25"/>
        <v>26.436547619047619</v>
      </c>
      <c r="BB20" s="2"/>
      <c r="BC20" s="105">
        <f t="shared" si="26"/>
        <v>70.88325750950662</v>
      </c>
      <c r="BD20" s="105">
        <f t="shared" si="27"/>
        <v>1.7749850153776616</v>
      </c>
      <c r="BE20" s="105">
        <f t="shared" si="28"/>
        <v>0</v>
      </c>
      <c r="BF20" s="105">
        <f t="shared" si="29"/>
        <v>6.7307975749476764E-2</v>
      </c>
      <c r="BG20" s="105">
        <f t="shared" si="30"/>
        <v>0</v>
      </c>
      <c r="BH20" s="105">
        <f t="shared" si="31"/>
        <v>0</v>
      </c>
      <c r="BI20" s="105">
        <f t="shared" si="32"/>
        <v>0</v>
      </c>
      <c r="BJ20" s="105">
        <f t="shared" si="33"/>
        <v>6.8781873028662384</v>
      </c>
      <c r="BK20" s="105">
        <f t="shared" si="34"/>
        <v>0</v>
      </c>
      <c r="BL20" s="105">
        <f t="shared" si="35"/>
        <v>11.082793723162787</v>
      </c>
      <c r="BM20" s="105">
        <f t="shared" si="36"/>
        <v>0</v>
      </c>
      <c r="BN20" s="105">
        <f t="shared" si="37"/>
        <v>9.5133289443947664</v>
      </c>
      <c r="BO20" s="105">
        <f t="shared" si="38"/>
        <v>22.537530337718994</v>
      </c>
      <c r="BP20" s="105">
        <f t="shared" si="39"/>
        <v>27.817551168800538</v>
      </c>
      <c r="BQ20" s="105">
        <f t="shared" si="40"/>
        <v>0</v>
      </c>
      <c r="BR20" s="105">
        <f t="shared" si="41"/>
        <v>0.89461634453822803</v>
      </c>
      <c r="BS20" s="105">
        <f t="shared" si="42"/>
        <v>0</v>
      </c>
      <c r="BT20" s="105">
        <f t="shared" si="43"/>
        <v>0</v>
      </c>
      <c r="BU20" s="105">
        <f t="shared" si="44"/>
        <v>23.941348714270269</v>
      </c>
      <c r="BV20" s="105">
        <f t="shared" si="45"/>
        <v>254.06367236246069</v>
      </c>
      <c r="BW20" s="105">
        <f t="shared" si="46"/>
        <v>520.2354698293226</v>
      </c>
      <c r="BX20" s="105">
        <f t="shared" si="47"/>
        <v>0</v>
      </c>
      <c r="BY20" s="105">
        <f t="shared" si="48"/>
        <v>3.4842931679948119</v>
      </c>
      <c r="BZ20" s="105">
        <f t="shared" si="49"/>
        <v>4.3640526279588485</v>
      </c>
    </row>
    <row r="21" spans="1:78" x14ac:dyDescent="0.3">
      <c r="A21" s="18" t="s">
        <v>188</v>
      </c>
      <c r="B21" s="21" t="s">
        <v>189</v>
      </c>
      <c r="C21" s="22">
        <f>_xlfn.XLOOKUP(A21,Rankings!K:K,Rankings!L:L)</f>
        <v>210.76947368421054</v>
      </c>
      <c r="D21" s="118">
        <f>_xlfn.XLOOKUP(A21,Rankings!K:K,Rankings!M:M)</f>
        <v>1211.53</v>
      </c>
      <c r="E21" s="121">
        <v>63689.450000000004</v>
      </c>
      <c r="F21" s="121">
        <v>0</v>
      </c>
      <c r="G21" s="121">
        <v>0</v>
      </c>
      <c r="H21" s="121">
        <v>0</v>
      </c>
      <c r="I21" s="121">
        <v>0</v>
      </c>
      <c r="J21" s="121">
        <v>0</v>
      </c>
      <c r="K21" s="121">
        <v>0</v>
      </c>
      <c r="L21" s="121">
        <v>13161.800000000001</v>
      </c>
      <c r="M21" s="121">
        <v>45.4</v>
      </c>
      <c r="N21" s="121">
        <v>14660.26</v>
      </c>
      <c r="O21" s="121">
        <v>0</v>
      </c>
      <c r="P21" s="121">
        <v>18907.539999999979</v>
      </c>
      <c r="Q21" s="121">
        <v>26839.34</v>
      </c>
      <c r="R21" s="121">
        <v>54722.009999999995</v>
      </c>
      <c r="S21" s="121">
        <v>0</v>
      </c>
      <c r="T21" s="121">
        <v>6297.11</v>
      </c>
      <c r="U21" s="121">
        <v>0</v>
      </c>
      <c r="V21" s="121">
        <v>0</v>
      </c>
      <c r="W21" s="121">
        <v>35921.680000000008</v>
      </c>
      <c r="X21" s="121">
        <v>312603.62999999995</v>
      </c>
      <c r="Y21" s="121">
        <v>651952.18000000017</v>
      </c>
      <c r="Z21" s="121">
        <v>0</v>
      </c>
      <c r="AA21" s="121">
        <v>2197.8000000000002</v>
      </c>
      <c r="AB21" s="121">
        <v>3769.6499999999996</v>
      </c>
      <c r="AC21" s="121">
        <f t="shared" si="2"/>
        <v>1204767.8500000001</v>
      </c>
      <c r="AD21" s="153">
        <v>217.02314062707975</v>
      </c>
      <c r="AE21" s="105">
        <f t="shared" si="3"/>
        <v>0</v>
      </c>
      <c r="AF21" s="105">
        <f t="shared" si="4"/>
        <v>0</v>
      </c>
      <c r="AG21" s="105">
        <f t="shared" si="5"/>
        <v>0</v>
      </c>
      <c r="AH21" s="105">
        <f t="shared" si="6"/>
        <v>0</v>
      </c>
      <c r="AI21" s="105">
        <f t="shared" si="7"/>
        <v>0</v>
      </c>
      <c r="AJ21" s="105">
        <f t="shared" si="8"/>
        <v>0</v>
      </c>
      <c r="AK21" s="105">
        <f t="shared" si="9"/>
        <v>62.446424379841282</v>
      </c>
      <c r="AL21" s="105">
        <f t="shared" si="10"/>
        <v>0.2154012116006013</v>
      </c>
      <c r="AM21" s="105">
        <f t="shared" si="11"/>
        <v>69.555897937881738</v>
      </c>
      <c r="AN21" s="105">
        <f t="shared" si="12"/>
        <v>0</v>
      </c>
      <c r="AO21" s="105">
        <f t="shared" si="13"/>
        <v>89.707203180326616</v>
      </c>
      <c r="AP21" s="105">
        <f t="shared" si="14"/>
        <v>127.33978754538508</v>
      </c>
      <c r="AQ21" s="105">
        <f t="shared" si="15"/>
        <v>259.62967522511497</v>
      </c>
      <c r="AR21" s="105">
        <f t="shared" si="16"/>
        <v>0</v>
      </c>
      <c r="AS21" s="105">
        <f t="shared" si="17"/>
        <v>29.87676483661371</v>
      </c>
      <c r="AT21" s="105">
        <f t="shared" si="18"/>
        <v>0</v>
      </c>
      <c r="AU21" s="105">
        <f t="shared" si="19"/>
        <v>0</v>
      </c>
      <c r="AV21" s="105">
        <f t="shared" si="20"/>
        <v>170.43113204249096</v>
      </c>
      <c r="AW21" s="105">
        <f t="shared" si="21"/>
        <v>1483.154199399693</v>
      </c>
      <c r="AX21" s="105">
        <f t="shared" si="22"/>
        <v>3093.2002087588839</v>
      </c>
      <c r="AY21" s="105">
        <f t="shared" si="23"/>
        <v>0</v>
      </c>
      <c r="AZ21" s="105">
        <f t="shared" si="24"/>
        <v>10.427506230303999</v>
      </c>
      <c r="BA21" s="105">
        <f t="shared" si="25"/>
        <v>17.885180116964904</v>
      </c>
      <c r="BB21" s="2"/>
      <c r="BC21" s="105">
        <f t="shared" si="26"/>
        <v>52.569436992893287</v>
      </c>
      <c r="BD21" s="105">
        <f t="shared" si="27"/>
        <v>0</v>
      </c>
      <c r="BE21" s="105">
        <f t="shared" si="28"/>
        <v>0</v>
      </c>
      <c r="BF21" s="105">
        <f t="shared" si="29"/>
        <v>0</v>
      </c>
      <c r="BG21" s="105">
        <f t="shared" si="30"/>
        <v>0</v>
      </c>
      <c r="BH21" s="105">
        <f t="shared" si="31"/>
        <v>0</v>
      </c>
      <c r="BI21" s="105">
        <f t="shared" si="32"/>
        <v>0</v>
      </c>
      <c r="BJ21" s="105">
        <f t="shared" si="33"/>
        <v>10.863783810553599</v>
      </c>
      <c r="BK21" s="105">
        <f t="shared" si="34"/>
        <v>3.7473277591145084E-2</v>
      </c>
      <c r="BL21" s="105">
        <f t="shared" si="35"/>
        <v>12.100616575734815</v>
      </c>
      <c r="BM21" s="105">
        <f t="shared" si="36"/>
        <v>0</v>
      </c>
      <c r="BN21" s="105">
        <f t="shared" si="37"/>
        <v>15.606332488671333</v>
      </c>
      <c r="BO21" s="105">
        <f t="shared" si="38"/>
        <v>22.153260752932244</v>
      </c>
      <c r="BP21" s="105">
        <f t="shared" si="39"/>
        <v>45.167688790207421</v>
      </c>
      <c r="BQ21" s="105">
        <f t="shared" si="40"/>
        <v>0</v>
      </c>
      <c r="BR21" s="105">
        <f t="shared" si="41"/>
        <v>5.1976509042285377</v>
      </c>
      <c r="BS21" s="105">
        <f t="shared" si="42"/>
        <v>0</v>
      </c>
      <c r="BT21" s="105">
        <f t="shared" si="43"/>
        <v>0</v>
      </c>
      <c r="BU21" s="105">
        <f t="shared" si="44"/>
        <v>29.64984771322213</v>
      </c>
      <c r="BV21" s="105">
        <f t="shared" si="45"/>
        <v>258.02384588082833</v>
      </c>
      <c r="BW21" s="105">
        <f t="shared" si="46"/>
        <v>538.12301800203068</v>
      </c>
      <c r="BX21" s="105">
        <f t="shared" si="47"/>
        <v>0</v>
      </c>
      <c r="BY21" s="105">
        <f t="shared" si="48"/>
        <v>1.8140698125510719</v>
      </c>
      <c r="BZ21" s="105">
        <f t="shared" si="49"/>
        <v>3.111478873820706</v>
      </c>
    </row>
    <row r="22" spans="1:78" x14ac:dyDescent="0.3">
      <c r="A22" s="18" t="s">
        <v>196</v>
      </c>
      <c r="B22" s="21" t="s">
        <v>197</v>
      </c>
      <c r="C22" s="22">
        <f>_xlfn.XLOOKUP(A22,Rankings!K:K,Rankings!L:L)</f>
        <v>162</v>
      </c>
      <c r="D22" s="118">
        <f>_xlfn.XLOOKUP(A22,Rankings!K:K,Rankings!M:M)</f>
        <v>663.62</v>
      </c>
      <c r="E22" s="121">
        <v>55859.970000000008</v>
      </c>
      <c r="F22" s="121">
        <v>70.990000000000009</v>
      </c>
      <c r="G22" s="121">
        <v>0</v>
      </c>
      <c r="H22" s="121">
        <v>17974.289999999997</v>
      </c>
      <c r="I22" s="121">
        <v>0</v>
      </c>
      <c r="J22" s="121">
        <v>12559.050000000003</v>
      </c>
      <c r="K22" s="121">
        <v>0</v>
      </c>
      <c r="L22" s="121">
        <v>5422.5199999999995</v>
      </c>
      <c r="M22" s="121">
        <v>7433.89</v>
      </c>
      <c r="N22" s="121">
        <v>4180.33</v>
      </c>
      <c r="O22" s="121">
        <v>0</v>
      </c>
      <c r="P22" s="121">
        <v>11127.619999999997</v>
      </c>
      <c r="Q22" s="121">
        <v>13697.95</v>
      </c>
      <c r="R22" s="121">
        <v>53146.69999999999</v>
      </c>
      <c r="S22" s="121">
        <v>0</v>
      </c>
      <c r="T22" s="121">
        <v>7243.6399999999994</v>
      </c>
      <c r="U22" s="121">
        <v>0</v>
      </c>
      <c r="V22" s="121">
        <v>0</v>
      </c>
      <c r="W22" s="121">
        <v>4922.2400000000016</v>
      </c>
      <c r="X22" s="121">
        <v>292358.01</v>
      </c>
      <c r="Y22" s="121">
        <v>564441.12</v>
      </c>
      <c r="Z22" s="121">
        <v>0</v>
      </c>
      <c r="AA22" s="121">
        <v>610</v>
      </c>
      <c r="AB22" s="121">
        <v>1224.78</v>
      </c>
      <c r="AC22" s="121">
        <f t="shared" si="2"/>
        <v>1052273.1000000001</v>
      </c>
      <c r="AD22" s="153">
        <v>219.35532934131729</v>
      </c>
      <c r="AE22" s="105">
        <f t="shared" si="3"/>
        <v>0.43820987654320992</v>
      </c>
      <c r="AF22" s="105">
        <f t="shared" si="4"/>
        <v>0</v>
      </c>
      <c r="AG22" s="105">
        <f t="shared" si="5"/>
        <v>110.95240740740739</v>
      </c>
      <c r="AH22" s="105">
        <f t="shared" si="6"/>
        <v>0</v>
      </c>
      <c r="AI22" s="105">
        <f t="shared" si="7"/>
        <v>77.52500000000002</v>
      </c>
      <c r="AJ22" s="105">
        <f t="shared" si="8"/>
        <v>0</v>
      </c>
      <c r="AK22" s="105">
        <f t="shared" si="9"/>
        <v>33.472345679012342</v>
      </c>
      <c r="AL22" s="105">
        <f t="shared" si="10"/>
        <v>45.888209876543215</v>
      </c>
      <c r="AM22" s="105">
        <f t="shared" si="11"/>
        <v>25.804506172839506</v>
      </c>
      <c r="AN22" s="105">
        <f t="shared" si="12"/>
        <v>0</v>
      </c>
      <c r="AO22" s="105">
        <f t="shared" si="13"/>
        <v>68.689012345678989</v>
      </c>
      <c r="AP22" s="105">
        <f t="shared" si="14"/>
        <v>84.555246913580248</v>
      </c>
      <c r="AQ22" s="105">
        <f t="shared" si="15"/>
        <v>328.06604938271596</v>
      </c>
      <c r="AR22" s="105">
        <f t="shared" si="16"/>
        <v>0</v>
      </c>
      <c r="AS22" s="105">
        <f t="shared" si="17"/>
        <v>44.713827160493821</v>
      </c>
      <c r="AT22" s="105">
        <f t="shared" si="18"/>
        <v>0</v>
      </c>
      <c r="AU22" s="105">
        <f t="shared" si="19"/>
        <v>0</v>
      </c>
      <c r="AV22" s="105">
        <f t="shared" si="20"/>
        <v>30.384197530864206</v>
      </c>
      <c r="AW22" s="105">
        <f t="shared" si="21"/>
        <v>1804.6790740740742</v>
      </c>
      <c r="AX22" s="105">
        <f t="shared" si="22"/>
        <v>3484.2044444444446</v>
      </c>
      <c r="AY22" s="105">
        <f t="shared" si="23"/>
        <v>0</v>
      </c>
      <c r="AZ22" s="105">
        <f t="shared" si="24"/>
        <v>3.7654320987654319</v>
      </c>
      <c r="BA22" s="105">
        <f t="shared" si="25"/>
        <v>7.5603703703703706</v>
      </c>
      <c r="BB22" s="2"/>
      <c r="BC22" s="105">
        <f t="shared" si="26"/>
        <v>84.174633073144278</v>
      </c>
      <c r="BD22" s="105">
        <f t="shared" si="27"/>
        <v>0.10697387058858987</v>
      </c>
      <c r="BE22" s="105">
        <f t="shared" si="28"/>
        <v>0</v>
      </c>
      <c r="BF22" s="105">
        <f t="shared" si="29"/>
        <v>27.085214429944845</v>
      </c>
      <c r="BG22" s="105">
        <f t="shared" si="30"/>
        <v>0</v>
      </c>
      <c r="BH22" s="105">
        <f t="shared" si="31"/>
        <v>18.925062535788559</v>
      </c>
      <c r="BI22" s="105">
        <f t="shared" si="32"/>
        <v>0</v>
      </c>
      <c r="BJ22" s="105">
        <f t="shared" si="33"/>
        <v>8.1711220276664349</v>
      </c>
      <c r="BK22" s="105">
        <f t="shared" si="34"/>
        <v>11.202028269190199</v>
      </c>
      <c r="BL22" s="105">
        <f t="shared" si="35"/>
        <v>6.2992827220397212</v>
      </c>
      <c r="BM22" s="105">
        <f t="shared" si="36"/>
        <v>0</v>
      </c>
      <c r="BN22" s="105">
        <f t="shared" si="37"/>
        <v>16.768060034357006</v>
      </c>
      <c r="BO22" s="105">
        <f t="shared" si="38"/>
        <v>20.641255537807783</v>
      </c>
      <c r="BP22" s="105">
        <f t="shared" si="39"/>
        <v>80.08604321750397</v>
      </c>
      <c r="BQ22" s="105">
        <f t="shared" si="40"/>
        <v>0</v>
      </c>
      <c r="BR22" s="105">
        <f t="shared" si="41"/>
        <v>10.915343118049485</v>
      </c>
      <c r="BS22" s="105">
        <f t="shared" si="42"/>
        <v>0</v>
      </c>
      <c r="BT22" s="105">
        <f t="shared" si="43"/>
        <v>0</v>
      </c>
      <c r="BU22" s="105">
        <f t="shared" si="44"/>
        <v>7.4172568638678786</v>
      </c>
      <c r="BV22" s="105">
        <f t="shared" si="45"/>
        <v>440.55033000813722</v>
      </c>
      <c r="BW22" s="105">
        <f t="shared" si="46"/>
        <v>850.54868750188359</v>
      </c>
      <c r="BX22" s="105">
        <f t="shared" si="47"/>
        <v>0</v>
      </c>
      <c r="BY22" s="105">
        <f t="shared" si="48"/>
        <v>0.91920074741568969</v>
      </c>
      <c r="BZ22" s="105">
        <f t="shared" si="49"/>
        <v>1.8456044121635875</v>
      </c>
    </row>
    <row r="23" spans="1:78" x14ac:dyDescent="0.3">
      <c r="A23" s="18" t="s">
        <v>204</v>
      </c>
      <c r="B23" s="21" t="s">
        <v>205</v>
      </c>
      <c r="C23" s="22">
        <f>_xlfn.XLOOKUP(A23,Rankings!K:K,Rankings!L:L)</f>
        <v>118.14526315789473</v>
      </c>
      <c r="D23" s="118">
        <f>_xlfn.XLOOKUP(A23,Rankings!K:K,Rankings!M:M)</f>
        <v>982.1</v>
      </c>
      <c r="E23" s="121">
        <v>47914.639999999992</v>
      </c>
      <c r="F23" s="121">
        <v>0</v>
      </c>
      <c r="G23" s="121">
        <v>0</v>
      </c>
      <c r="H23" s="121">
        <v>0</v>
      </c>
      <c r="I23" s="121">
        <v>0</v>
      </c>
      <c r="J23" s="121">
        <v>0</v>
      </c>
      <c r="K23" s="121">
        <v>0</v>
      </c>
      <c r="L23" s="121">
        <v>10294.34</v>
      </c>
      <c r="M23" s="121">
        <v>0</v>
      </c>
      <c r="N23" s="121">
        <v>15304.72</v>
      </c>
      <c r="O23" s="121">
        <v>0</v>
      </c>
      <c r="P23" s="121">
        <v>7911.3899999999812</v>
      </c>
      <c r="Q23" s="121">
        <v>14363.809999999998</v>
      </c>
      <c r="R23" s="121">
        <v>25937.5</v>
      </c>
      <c r="S23" s="121">
        <v>0</v>
      </c>
      <c r="T23" s="121">
        <v>1353.76</v>
      </c>
      <c r="U23" s="121">
        <v>0</v>
      </c>
      <c r="V23" s="121">
        <v>0</v>
      </c>
      <c r="W23" s="121">
        <v>9310.5700000000015</v>
      </c>
      <c r="X23" s="121">
        <v>221920.81000000003</v>
      </c>
      <c r="Y23" s="121">
        <v>422136.03</v>
      </c>
      <c r="Z23" s="121">
        <v>0</v>
      </c>
      <c r="AA23" s="121">
        <v>2606.5</v>
      </c>
      <c r="AB23" s="121">
        <v>2629.96</v>
      </c>
      <c r="AC23" s="121">
        <f t="shared" si="2"/>
        <v>781684.03</v>
      </c>
      <c r="AD23" s="153">
        <v>443.55133646551059</v>
      </c>
      <c r="AE23" s="105">
        <f t="shared" si="3"/>
        <v>0</v>
      </c>
      <c r="AF23" s="105">
        <f t="shared" si="4"/>
        <v>0</v>
      </c>
      <c r="AG23" s="105">
        <f t="shared" si="5"/>
        <v>0</v>
      </c>
      <c r="AH23" s="105">
        <f t="shared" si="6"/>
        <v>0</v>
      </c>
      <c r="AI23" s="105">
        <f t="shared" si="7"/>
        <v>0</v>
      </c>
      <c r="AJ23" s="105">
        <f t="shared" si="8"/>
        <v>0</v>
      </c>
      <c r="AK23" s="105">
        <f t="shared" si="9"/>
        <v>87.132905076711992</v>
      </c>
      <c r="AL23" s="105">
        <f t="shared" si="10"/>
        <v>0</v>
      </c>
      <c r="AM23" s="105">
        <f t="shared" si="11"/>
        <v>129.54154564407776</v>
      </c>
      <c r="AN23" s="105">
        <f t="shared" si="12"/>
        <v>0</v>
      </c>
      <c r="AO23" s="105">
        <f t="shared" si="13"/>
        <v>66.963243286587272</v>
      </c>
      <c r="AP23" s="105">
        <f t="shared" si="14"/>
        <v>121.57753612858389</v>
      </c>
      <c r="AQ23" s="105">
        <f t="shared" si="15"/>
        <v>219.53905985495109</v>
      </c>
      <c r="AR23" s="105">
        <f t="shared" si="16"/>
        <v>0</v>
      </c>
      <c r="AS23" s="105">
        <f t="shared" si="17"/>
        <v>11.458436536645344</v>
      </c>
      <c r="AT23" s="105">
        <f t="shared" si="18"/>
        <v>0</v>
      </c>
      <c r="AU23" s="105">
        <f t="shared" si="19"/>
        <v>0</v>
      </c>
      <c r="AV23" s="105">
        <f t="shared" si="20"/>
        <v>78.806121812576862</v>
      </c>
      <c r="AW23" s="105">
        <f t="shared" si="21"/>
        <v>1878.372471890091</v>
      </c>
      <c r="AX23" s="105">
        <f t="shared" si="22"/>
        <v>3573.0254325629471</v>
      </c>
      <c r="AY23" s="105">
        <f t="shared" si="23"/>
        <v>0</v>
      </c>
      <c r="AZ23" s="105">
        <f t="shared" si="24"/>
        <v>22.061823981182844</v>
      </c>
      <c r="BA23" s="105">
        <f t="shared" si="25"/>
        <v>22.260393093248279</v>
      </c>
      <c r="BB23" s="2"/>
      <c r="BC23" s="105">
        <f t="shared" si="26"/>
        <v>48.787944201201498</v>
      </c>
      <c r="BD23" s="105">
        <f t="shared" si="27"/>
        <v>0</v>
      </c>
      <c r="BE23" s="105">
        <f t="shared" si="28"/>
        <v>0</v>
      </c>
      <c r="BF23" s="105">
        <f t="shared" si="29"/>
        <v>0</v>
      </c>
      <c r="BG23" s="105">
        <f t="shared" si="30"/>
        <v>0</v>
      </c>
      <c r="BH23" s="105">
        <f t="shared" si="31"/>
        <v>0</v>
      </c>
      <c r="BI23" s="105">
        <f t="shared" si="32"/>
        <v>0</v>
      </c>
      <c r="BJ23" s="105">
        <f t="shared" si="33"/>
        <v>10.481967213114753</v>
      </c>
      <c r="BK23" s="105">
        <f t="shared" si="34"/>
        <v>0</v>
      </c>
      <c r="BL23" s="105">
        <f t="shared" si="35"/>
        <v>15.583667650952041</v>
      </c>
      <c r="BM23" s="105">
        <f t="shared" si="36"/>
        <v>0</v>
      </c>
      <c r="BN23" s="105">
        <f t="shared" si="37"/>
        <v>8.0555849709805329</v>
      </c>
      <c r="BO23" s="105">
        <f t="shared" si="38"/>
        <v>14.625608390184297</v>
      </c>
      <c r="BP23" s="105">
        <f t="shared" si="39"/>
        <v>26.410243356073718</v>
      </c>
      <c r="BQ23" s="105">
        <f t="shared" si="40"/>
        <v>0</v>
      </c>
      <c r="BR23" s="105">
        <f t="shared" si="41"/>
        <v>1.3784339680276958</v>
      </c>
      <c r="BS23" s="105">
        <f t="shared" si="42"/>
        <v>0</v>
      </c>
      <c r="BT23" s="105">
        <f t="shared" si="43"/>
        <v>0</v>
      </c>
      <c r="BU23" s="105">
        <f t="shared" si="44"/>
        <v>9.4802667752774674</v>
      </c>
      <c r="BV23" s="105">
        <f t="shared" si="45"/>
        <v>225.96559413501683</v>
      </c>
      <c r="BW23" s="105">
        <f t="shared" si="46"/>
        <v>429.8299867630588</v>
      </c>
      <c r="BX23" s="105">
        <f t="shared" si="47"/>
        <v>0</v>
      </c>
      <c r="BY23" s="105">
        <f t="shared" si="48"/>
        <v>2.6540067202932489</v>
      </c>
      <c r="BZ23" s="105">
        <f t="shared" si="49"/>
        <v>2.6778943081152633</v>
      </c>
    </row>
    <row r="24" spans="1:78" x14ac:dyDescent="0.3">
      <c r="A24" s="18" t="s">
        <v>213</v>
      </c>
      <c r="B24" s="21" t="s">
        <v>214</v>
      </c>
      <c r="C24" s="22">
        <f>_xlfn.XLOOKUP(A24,Rankings!K:K,Rankings!L:L)</f>
        <v>195.72105263157894</v>
      </c>
      <c r="D24" s="118">
        <f>_xlfn.XLOOKUP(A24,Rankings!K:K,Rankings!M:M)</f>
        <v>1327.06</v>
      </c>
      <c r="E24" s="121">
        <v>62458.469999999987</v>
      </c>
      <c r="F24" s="121">
        <v>0</v>
      </c>
      <c r="G24" s="121">
        <v>0</v>
      </c>
      <c r="H24" s="121">
        <v>3735.61</v>
      </c>
      <c r="I24" s="121">
        <v>0</v>
      </c>
      <c r="J24" s="121">
        <v>0</v>
      </c>
      <c r="K24" s="121">
        <v>0</v>
      </c>
      <c r="L24" s="121">
        <v>15987.129999999997</v>
      </c>
      <c r="M24" s="121">
        <v>0</v>
      </c>
      <c r="N24" s="121">
        <v>20006.88</v>
      </c>
      <c r="O24" s="121">
        <v>0</v>
      </c>
      <c r="P24" s="121">
        <v>27513.719999999998</v>
      </c>
      <c r="Q24" s="121">
        <v>19220.05</v>
      </c>
      <c r="R24" s="121">
        <v>39006.87000000001</v>
      </c>
      <c r="S24" s="121">
        <v>0</v>
      </c>
      <c r="T24" s="121">
        <v>4514.9800000000005</v>
      </c>
      <c r="U24" s="121">
        <v>0</v>
      </c>
      <c r="V24" s="121">
        <v>0</v>
      </c>
      <c r="W24" s="121">
        <v>0</v>
      </c>
      <c r="X24" s="121">
        <v>373224.95000000013</v>
      </c>
      <c r="Y24" s="121">
        <v>733113.98000000021</v>
      </c>
      <c r="Z24" s="121">
        <v>0</v>
      </c>
      <c r="AA24" s="121">
        <v>1554.5</v>
      </c>
      <c r="AB24" s="121">
        <v>9088.8100000000013</v>
      </c>
      <c r="AC24" s="121">
        <f t="shared" si="2"/>
        <v>1309425.9500000004</v>
      </c>
      <c r="AD24" s="153">
        <v>177.14042023289284</v>
      </c>
      <c r="AE24" s="105">
        <f t="shared" si="3"/>
        <v>0</v>
      </c>
      <c r="AF24" s="105">
        <f t="shared" si="4"/>
        <v>0</v>
      </c>
      <c r="AG24" s="105">
        <f t="shared" si="5"/>
        <v>19.086398472584506</v>
      </c>
      <c r="AH24" s="105">
        <f t="shared" si="6"/>
        <v>0</v>
      </c>
      <c r="AI24" s="105">
        <f t="shared" si="7"/>
        <v>0</v>
      </c>
      <c r="AJ24" s="105">
        <f t="shared" si="8"/>
        <v>0</v>
      </c>
      <c r="AK24" s="105">
        <f t="shared" si="9"/>
        <v>81.683241455347286</v>
      </c>
      <c r="AL24" s="105">
        <f t="shared" si="10"/>
        <v>0</v>
      </c>
      <c r="AM24" s="105">
        <f t="shared" si="11"/>
        <v>102.221399951596</v>
      </c>
      <c r="AN24" s="105">
        <f t="shared" si="12"/>
        <v>0</v>
      </c>
      <c r="AO24" s="105">
        <f t="shared" si="13"/>
        <v>140.57619060424341</v>
      </c>
      <c r="AP24" s="105">
        <f t="shared" si="14"/>
        <v>98.201239680533519</v>
      </c>
      <c r="AQ24" s="105">
        <f t="shared" si="15"/>
        <v>199.29828434668033</v>
      </c>
      <c r="AR24" s="105">
        <f t="shared" si="16"/>
        <v>0</v>
      </c>
      <c r="AS24" s="105">
        <f t="shared" si="17"/>
        <v>23.068443273186869</v>
      </c>
      <c r="AT24" s="105">
        <f t="shared" si="18"/>
        <v>0</v>
      </c>
      <c r="AU24" s="105">
        <f t="shared" si="19"/>
        <v>0</v>
      </c>
      <c r="AV24" s="105">
        <f t="shared" si="20"/>
        <v>0</v>
      </c>
      <c r="AW24" s="105">
        <f t="shared" si="21"/>
        <v>1906.9228628284084</v>
      </c>
      <c r="AX24" s="105">
        <f t="shared" si="22"/>
        <v>3745.7083443138745</v>
      </c>
      <c r="AY24" s="105">
        <f t="shared" si="23"/>
        <v>0</v>
      </c>
      <c r="AZ24" s="105">
        <f t="shared" si="24"/>
        <v>7.9424261166536692</v>
      </c>
      <c r="BA24" s="105">
        <f t="shared" si="25"/>
        <v>46.43756958076748</v>
      </c>
      <c r="BB24" s="2"/>
      <c r="BC24" s="105">
        <f t="shared" si="26"/>
        <v>47.065294711618158</v>
      </c>
      <c r="BD24" s="105">
        <f t="shared" si="27"/>
        <v>0</v>
      </c>
      <c r="BE24" s="105">
        <f t="shared" si="28"/>
        <v>0</v>
      </c>
      <c r="BF24" s="105">
        <f t="shared" si="29"/>
        <v>2.8149518484469431</v>
      </c>
      <c r="BG24" s="105">
        <f t="shared" si="30"/>
        <v>0</v>
      </c>
      <c r="BH24" s="105">
        <f t="shared" si="31"/>
        <v>0</v>
      </c>
      <c r="BI24" s="105">
        <f t="shared" si="32"/>
        <v>0</v>
      </c>
      <c r="BJ24" s="105">
        <f t="shared" si="33"/>
        <v>12.047028770364564</v>
      </c>
      <c r="BK24" s="105">
        <f t="shared" si="34"/>
        <v>0</v>
      </c>
      <c r="BL24" s="105">
        <f t="shared" si="35"/>
        <v>15.076093017648036</v>
      </c>
      <c r="BM24" s="105">
        <f t="shared" si="36"/>
        <v>0</v>
      </c>
      <c r="BN24" s="105">
        <f t="shared" si="37"/>
        <v>20.732838002803188</v>
      </c>
      <c r="BO24" s="105">
        <f t="shared" si="38"/>
        <v>14.483180865974409</v>
      </c>
      <c r="BP24" s="105">
        <f t="shared" si="39"/>
        <v>29.393448676020686</v>
      </c>
      <c r="BQ24" s="105">
        <f t="shared" si="40"/>
        <v>0</v>
      </c>
      <c r="BR24" s="105">
        <f t="shared" si="41"/>
        <v>3.4022425512034125</v>
      </c>
      <c r="BS24" s="105">
        <f t="shared" si="42"/>
        <v>0</v>
      </c>
      <c r="BT24" s="105">
        <f t="shared" si="43"/>
        <v>0</v>
      </c>
      <c r="BU24" s="105">
        <f t="shared" si="44"/>
        <v>0</v>
      </c>
      <c r="BV24" s="105">
        <f t="shared" si="45"/>
        <v>281.24195590252145</v>
      </c>
      <c r="BW24" s="105">
        <f t="shared" si="46"/>
        <v>552.43469021747342</v>
      </c>
      <c r="BX24" s="105">
        <f t="shared" si="47"/>
        <v>0</v>
      </c>
      <c r="BY24" s="105">
        <f t="shared" si="48"/>
        <v>1.1713863728844212</v>
      </c>
      <c r="BZ24" s="105">
        <f t="shared" si="49"/>
        <v>6.8488312510361267</v>
      </c>
    </row>
    <row r="25" spans="1:78" x14ac:dyDescent="0.3">
      <c r="A25" s="18" t="s">
        <v>219</v>
      </c>
      <c r="B25" s="21" t="s">
        <v>220</v>
      </c>
      <c r="C25" s="22">
        <f>_xlfn.XLOOKUP(A25,Rankings!K:K,Rankings!L:L)</f>
        <v>169.42105263157896</v>
      </c>
      <c r="D25" s="118">
        <f>_xlfn.XLOOKUP(A25,Rankings!K:K,Rankings!M:M)</f>
        <v>768.69</v>
      </c>
      <c r="E25" s="121">
        <v>66418.550000000017</v>
      </c>
      <c r="F25" s="121">
        <v>0</v>
      </c>
      <c r="G25" s="121">
        <v>0</v>
      </c>
      <c r="H25" s="121">
        <v>20225.410000000003</v>
      </c>
      <c r="I25" s="121">
        <v>0</v>
      </c>
      <c r="J25" s="121">
        <v>5133.4000000000005</v>
      </c>
      <c r="K25" s="121">
        <v>0</v>
      </c>
      <c r="L25" s="121">
        <v>11203.890000000001</v>
      </c>
      <c r="M25" s="121">
        <v>0</v>
      </c>
      <c r="N25" s="121">
        <v>6119.32</v>
      </c>
      <c r="O25" s="121">
        <v>0</v>
      </c>
      <c r="P25" s="121">
        <v>10315.43999999999</v>
      </c>
      <c r="Q25" s="121">
        <v>9456.41</v>
      </c>
      <c r="R25" s="121">
        <v>26899.130000000008</v>
      </c>
      <c r="S25" s="121">
        <v>0</v>
      </c>
      <c r="T25" s="121">
        <v>9093.119999999999</v>
      </c>
      <c r="U25" s="121">
        <v>0</v>
      </c>
      <c r="V25" s="121">
        <v>0</v>
      </c>
      <c r="W25" s="121">
        <v>129030.95000000006</v>
      </c>
      <c r="X25" s="121">
        <v>310658.1700000001</v>
      </c>
      <c r="Y25" s="121">
        <v>605336.77999999991</v>
      </c>
      <c r="Z25" s="121">
        <v>0</v>
      </c>
      <c r="AA25" s="121">
        <v>308</v>
      </c>
      <c r="AB25" s="121">
        <v>1285.55</v>
      </c>
      <c r="AC25" s="121">
        <f t="shared" si="2"/>
        <v>1211484.1200000001</v>
      </c>
      <c r="AD25" s="153">
        <v>161.3036770520269</v>
      </c>
      <c r="AE25" s="105">
        <f t="shared" si="3"/>
        <v>0</v>
      </c>
      <c r="AF25" s="105">
        <f t="shared" si="4"/>
        <v>0</v>
      </c>
      <c r="AG25" s="105">
        <f t="shared" si="5"/>
        <v>119.37955576265922</v>
      </c>
      <c r="AH25" s="105">
        <f t="shared" si="6"/>
        <v>0</v>
      </c>
      <c r="AI25" s="105">
        <f t="shared" si="7"/>
        <v>30.299658278968625</v>
      </c>
      <c r="AJ25" s="105">
        <f t="shared" si="8"/>
        <v>0</v>
      </c>
      <c r="AK25" s="105">
        <f t="shared" si="9"/>
        <v>66.130447343895625</v>
      </c>
      <c r="AL25" s="105">
        <f t="shared" si="10"/>
        <v>0</v>
      </c>
      <c r="AM25" s="105">
        <f t="shared" si="11"/>
        <v>36.119005902454177</v>
      </c>
      <c r="AN25" s="105">
        <f t="shared" si="12"/>
        <v>0</v>
      </c>
      <c r="AO25" s="105">
        <f t="shared" si="13"/>
        <v>60.886411929170485</v>
      </c>
      <c r="AP25" s="105">
        <f t="shared" si="14"/>
        <v>55.816026716371539</v>
      </c>
      <c r="AQ25" s="105">
        <f t="shared" si="15"/>
        <v>158.77088226157196</v>
      </c>
      <c r="AR25" s="105">
        <f t="shared" si="16"/>
        <v>0</v>
      </c>
      <c r="AS25" s="105">
        <f t="shared" si="17"/>
        <v>53.671724137931022</v>
      </c>
      <c r="AT25" s="105">
        <f t="shared" si="18"/>
        <v>0</v>
      </c>
      <c r="AU25" s="105">
        <f t="shared" si="19"/>
        <v>0</v>
      </c>
      <c r="AV25" s="105">
        <f t="shared" si="20"/>
        <v>761.59926995961507</v>
      </c>
      <c r="AW25" s="105">
        <f t="shared" si="21"/>
        <v>1833.6456135445794</v>
      </c>
      <c r="AX25" s="105">
        <f t="shared" si="22"/>
        <v>3572.9726063995022</v>
      </c>
      <c r="AY25" s="105">
        <f t="shared" si="23"/>
        <v>0</v>
      </c>
      <c r="AZ25" s="105">
        <f t="shared" si="24"/>
        <v>1.8179558869214041</v>
      </c>
      <c r="BA25" s="105">
        <f t="shared" si="25"/>
        <v>7.5878999689344511</v>
      </c>
      <c r="BB25" s="2"/>
      <c r="BC25" s="105">
        <f t="shared" si="26"/>
        <v>86.404857614903293</v>
      </c>
      <c r="BD25" s="105">
        <f t="shared" si="27"/>
        <v>0</v>
      </c>
      <c r="BE25" s="105">
        <f t="shared" si="28"/>
        <v>0</v>
      </c>
      <c r="BF25" s="105">
        <f t="shared" si="29"/>
        <v>26.311530005593934</v>
      </c>
      <c r="BG25" s="105">
        <f t="shared" si="30"/>
        <v>0</v>
      </c>
      <c r="BH25" s="105">
        <f t="shared" si="31"/>
        <v>6.6781147146443951</v>
      </c>
      <c r="BI25" s="105">
        <f t="shared" si="32"/>
        <v>0</v>
      </c>
      <c r="BJ25" s="105">
        <f t="shared" si="33"/>
        <v>14.575303438317137</v>
      </c>
      <c r="BK25" s="105">
        <f t="shared" si="34"/>
        <v>0</v>
      </c>
      <c r="BL25" s="105">
        <f t="shared" si="35"/>
        <v>7.9607123808037041</v>
      </c>
      <c r="BM25" s="105">
        <f t="shared" si="36"/>
        <v>0</v>
      </c>
      <c r="BN25" s="105">
        <f t="shared" si="37"/>
        <v>13.419505912656582</v>
      </c>
      <c r="BO25" s="105">
        <f t="shared" si="38"/>
        <v>12.301981292848872</v>
      </c>
      <c r="BP25" s="105">
        <f t="shared" si="39"/>
        <v>34.993469408994528</v>
      </c>
      <c r="BQ25" s="105">
        <f t="shared" si="40"/>
        <v>0</v>
      </c>
      <c r="BR25" s="105">
        <f t="shared" si="41"/>
        <v>11.829372048550129</v>
      </c>
      <c r="BS25" s="105">
        <f t="shared" si="42"/>
        <v>0</v>
      </c>
      <c r="BT25" s="105">
        <f t="shared" si="43"/>
        <v>0</v>
      </c>
      <c r="BU25" s="105">
        <f t="shared" si="44"/>
        <v>167.85823934225766</v>
      </c>
      <c r="BV25" s="105">
        <f t="shared" si="45"/>
        <v>404.13973123105552</v>
      </c>
      <c r="BW25" s="105">
        <f t="shared" si="46"/>
        <v>787.49142046858924</v>
      </c>
      <c r="BX25" s="105">
        <f t="shared" si="47"/>
        <v>0</v>
      </c>
      <c r="BY25" s="105">
        <f t="shared" si="48"/>
        <v>0.40068167922049197</v>
      </c>
      <c r="BZ25" s="105">
        <f t="shared" si="49"/>
        <v>1.6723906906555306</v>
      </c>
    </row>
    <row r="26" spans="1:78" x14ac:dyDescent="0.3">
      <c r="A26" s="18" t="s">
        <v>223</v>
      </c>
      <c r="B26" s="21" t="s">
        <v>224</v>
      </c>
      <c r="C26" s="22">
        <f>_xlfn.XLOOKUP(A26,Rankings!K:K,Rankings!L:L)</f>
        <v>39.658947368421053</v>
      </c>
      <c r="D26" s="118">
        <f>_xlfn.XLOOKUP(A26,Rankings!K:K,Rankings!M:M)</f>
        <v>324.27</v>
      </c>
      <c r="E26" s="121">
        <v>26862.419999999995</v>
      </c>
      <c r="F26" s="121">
        <v>4289.4799999999996</v>
      </c>
      <c r="G26" s="121">
        <v>0</v>
      </c>
      <c r="H26" s="121">
        <v>13814.269999999999</v>
      </c>
      <c r="I26" s="121">
        <v>0</v>
      </c>
      <c r="J26" s="121">
        <v>6458.67</v>
      </c>
      <c r="K26" s="121">
        <v>0</v>
      </c>
      <c r="L26" s="121">
        <v>4266.1900000000005</v>
      </c>
      <c r="M26" s="121">
        <v>0</v>
      </c>
      <c r="N26" s="121">
        <v>3471.5099999999998</v>
      </c>
      <c r="O26" s="121">
        <v>0</v>
      </c>
      <c r="P26" s="121">
        <v>10009.24</v>
      </c>
      <c r="Q26" s="121">
        <v>19791.720000000005</v>
      </c>
      <c r="R26" s="121">
        <v>7211.2699999999986</v>
      </c>
      <c r="S26" s="121">
        <v>0</v>
      </c>
      <c r="T26" s="121">
        <v>1911.55</v>
      </c>
      <c r="U26" s="121">
        <v>0</v>
      </c>
      <c r="V26" s="121">
        <v>0</v>
      </c>
      <c r="W26" s="121">
        <v>3000</v>
      </c>
      <c r="X26" s="121">
        <v>56542.26</v>
      </c>
      <c r="Y26" s="121">
        <v>161341.51999999996</v>
      </c>
      <c r="Z26" s="121">
        <v>0</v>
      </c>
      <c r="AA26" s="121">
        <v>228</v>
      </c>
      <c r="AB26" s="121">
        <v>316.37</v>
      </c>
      <c r="AC26" s="121">
        <f t="shared" si="2"/>
        <v>319514.46999999997</v>
      </c>
      <c r="AD26" s="153">
        <v>643.32086139169473</v>
      </c>
      <c r="AE26" s="105">
        <f t="shared" si="3"/>
        <v>108.15919949039174</v>
      </c>
      <c r="AF26" s="105">
        <f t="shared" si="4"/>
        <v>0</v>
      </c>
      <c r="AG26" s="105">
        <f t="shared" si="5"/>
        <v>348.32669338570969</v>
      </c>
      <c r="AH26" s="105">
        <f t="shared" si="6"/>
        <v>0</v>
      </c>
      <c r="AI26" s="105">
        <f t="shared" si="7"/>
        <v>162.85530576494321</v>
      </c>
      <c r="AJ26" s="105">
        <f t="shared" si="8"/>
        <v>0</v>
      </c>
      <c r="AK26" s="105">
        <f t="shared" si="9"/>
        <v>107.57194235056801</v>
      </c>
      <c r="AL26" s="105">
        <f t="shared" si="10"/>
        <v>0</v>
      </c>
      <c r="AM26" s="105">
        <f t="shared" si="11"/>
        <v>87.534093322008701</v>
      </c>
      <c r="AN26" s="105">
        <f t="shared" si="12"/>
        <v>0</v>
      </c>
      <c r="AO26" s="105">
        <f t="shared" si="13"/>
        <v>252.38289627348973</v>
      </c>
      <c r="AP26" s="105">
        <f t="shared" si="14"/>
        <v>499.04804119333272</v>
      </c>
      <c r="AQ26" s="105">
        <f t="shared" si="15"/>
        <v>181.83210797324554</v>
      </c>
      <c r="AR26" s="105">
        <f t="shared" si="16"/>
        <v>0</v>
      </c>
      <c r="AS26" s="105">
        <f t="shared" si="17"/>
        <v>48.199715999575325</v>
      </c>
      <c r="AT26" s="105">
        <f t="shared" si="18"/>
        <v>0</v>
      </c>
      <c r="AU26" s="105">
        <f t="shared" si="19"/>
        <v>0</v>
      </c>
      <c r="AV26" s="105">
        <f t="shared" si="20"/>
        <v>75.644972927062327</v>
      </c>
      <c r="AW26" s="105">
        <f t="shared" si="21"/>
        <v>1425.712575644973</v>
      </c>
      <c r="AX26" s="105">
        <f t="shared" si="22"/>
        <v>4068.2249708036934</v>
      </c>
      <c r="AY26" s="105">
        <f t="shared" si="23"/>
        <v>0</v>
      </c>
      <c r="AZ26" s="105">
        <f t="shared" si="24"/>
        <v>5.749017942456736</v>
      </c>
      <c r="BA26" s="105">
        <f t="shared" si="25"/>
        <v>7.9772666949782352</v>
      </c>
      <c r="BB26" s="2"/>
      <c r="BC26" s="105">
        <f t="shared" si="26"/>
        <v>82.839670644832992</v>
      </c>
      <c r="BD26" s="105">
        <f t="shared" si="27"/>
        <v>13.228112375489561</v>
      </c>
      <c r="BE26" s="105">
        <f t="shared" si="28"/>
        <v>0</v>
      </c>
      <c r="BF26" s="105">
        <f t="shared" si="29"/>
        <v>42.601134856755174</v>
      </c>
      <c r="BG26" s="105">
        <f t="shared" si="30"/>
        <v>0</v>
      </c>
      <c r="BH26" s="105">
        <f t="shared" si="31"/>
        <v>19.917568692756038</v>
      </c>
      <c r="BI26" s="105">
        <f t="shared" si="32"/>
        <v>0</v>
      </c>
      <c r="BJ26" s="105">
        <f t="shared" si="33"/>
        <v>13.156289511826566</v>
      </c>
      <c r="BK26" s="105">
        <f t="shared" si="34"/>
        <v>0</v>
      </c>
      <c r="BL26" s="105">
        <f t="shared" si="35"/>
        <v>10.70561569062818</v>
      </c>
      <c r="BM26" s="105">
        <f t="shared" si="36"/>
        <v>0</v>
      </c>
      <c r="BN26" s="105">
        <f t="shared" si="37"/>
        <v>30.866993554753755</v>
      </c>
      <c r="BO26" s="105">
        <f t="shared" si="38"/>
        <v>61.034693311129629</v>
      </c>
      <c r="BP26" s="105">
        <f t="shared" si="39"/>
        <v>22.238474111080269</v>
      </c>
      <c r="BQ26" s="105">
        <f t="shared" si="40"/>
        <v>0</v>
      </c>
      <c r="BR26" s="105">
        <f t="shared" si="41"/>
        <v>5.8949332346501375</v>
      </c>
      <c r="BS26" s="105">
        <f t="shared" si="42"/>
        <v>0</v>
      </c>
      <c r="BT26" s="105">
        <f t="shared" si="43"/>
        <v>0</v>
      </c>
      <c r="BU26" s="105">
        <f t="shared" si="44"/>
        <v>9.2515496345637906</v>
      </c>
      <c r="BV26" s="105">
        <f t="shared" si="45"/>
        <v>174.36784161347026</v>
      </c>
      <c r="BW26" s="105">
        <f t="shared" si="46"/>
        <v>497.55302679865537</v>
      </c>
      <c r="BX26" s="105">
        <f t="shared" si="47"/>
        <v>0</v>
      </c>
      <c r="BY26" s="105">
        <f t="shared" si="48"/>
        <v>0.70311777222684801</v>
      </c>
      <c r="BZ26" s="105">
        <f t="shared" si="49"/>
        <v>0.97563758596231542</v>
      </c>
    </row>
    <row r="27" spans="1:78" x14ac:dyDescent="0.3">
      <c r="A27" s="18" t="s">
        <v>245</v>
      </c>
      <c r="B27" s="21" t="s">
        <v>246</v>
      </c>
      <c r="C27" s="22">
        <f>_xlfn.XLOOKUP(A27,Rankings!K:K,Rankings!L:L)</f>
        <v>174.72631578947369</v>
      </c>
      <c r="D27" s="118">
        <f>_xlfn.XLOOKUP(A27,Rankings!K:K,Rankings!M:M)</f>
        <v>1419.91</v>
      </c>
      <c r="E27" s="121">
        <v>75742.539999999994</v>
      </c>
      <c r="F27" s="121">
        <v>79100.239999999991</v>
      </c>
      <c r="G27" s="121">
        <v>0</v>
      </c>
      <c r="H27" s="121">
        <v>34037.329999999994</v>
      </c>
      <c r="I27" s="121">
        <v>0</v>
      </c>
      <c r="J27" s="121">
        <v>35433.51</v>
      </c>
      <c r="K27" s="121">
        <v>0</v>
      </c>
      <c r="L27" s="121">
        <v>20552.89</v>
      </c>
      <c r="M27" s="121">
        <v>14242.87</v>
      </c>
      <c r="N27" s="121">
        <v>10544.42</v>
      </c>
      <c r="O27" s="121">
        <v>0</v>
      </c>
      <c r="P27" s="121">
        <v>9888.2099999999627</v>
      </c>
      <c r="Q27" s="121">
        <v>18837.09</v>
      </c>
      <c r="R27" s="121">
        <v>23474.460000000003</v>
      </c>
      <c r="S27" s="121">
        <v>0</v>
      </c>
      <c r="T27" s="121">
        <v>6666.6699999999992</v>
      </c>
      <c r="U27" s="121">
        <v>0</v>
      </c>
      <c r="V27" s="121">
        <v>0</v>
      </c>
      <c r="W27" s="121">
        <v>0</v>
      </c>
      <c r="X27" s="121">
        <v>430965.89999999991</v>
      </c>
      <c r="Y27" s="121">
        <v>574059.11999999988</v>
      </c>
      <c r="Z27" s="121">
        <v>0</v>
      </c>
      <c r="AA27" s="121">
        <v>2413.3000000000002</v>
      </c>
      <c r="AB27" s="121">
        <v>3275.8</v>
      </c>
      <c r="AC27" s="121">
        <f t="shared" si="2"/>
        <v>1339234.3499999999</v>
      </c>
      <c r="AD27" s="153">
        <v>438.93816710960289</v>
      </c>
      <c r="AE27" s="105">
        <f t="shared" si="3"/>
        <v>452.70936803421887</v>
      </c>
      <c r="AF27" s="105">
        <f t="shared" si="4"/>
        <v>0</v>
      </c>
      <c r="AG27" s="105">
        <f t="shared" si="5"/>
        <v>194.80368395686483</v>
      </c>
      <c r="AH27" s="105">
        <f t="shared" si="6"/>
        <v>0</v>
      </c>
      <c r="AI27" s="105">
        <f t="shared" si="7"/>
        <v>202.79435206940178</v>
      </c>
      <c r="AJ27" s="105">
        <f t="shared" si="8"/>
        <v>0</v>
      </c>
      <c r="AK27" s="105">
        <f t="shared" si="9"/>
        <v>117.62904693053798</v>
      </c>
      <c r="AL27" s="105">
        <f t="shared" si="10"/>
        <v>81.515311163323091</v>
      </c>
      <c r="AM27" s="105">
        <f t="shared" si="11"/>
        <v>60.348207723356829</v>
      </c>
      <c r="AN27" s="105">
        <f t="shared" si="12"/>
        <v>0</v>
      </c>
      <c r="AO27" s="105">
        <f t="shared" si="13"/>
        <v>56.592562804988034</v>
      </c>
      <c r="AP27" s="105">
        <f t="shared" si="14"/>
        <v>107.80911801915778</v>
      </c>
      <c r="AQ27" s="105">
        <f t="shared" si="15"/>
        <v>134.34988252304356</v>
      </c>
      <c r="AR27" s="105">
        <f t="shared" si="16"/>
        <v>0</v>
      </c>
      <c r="AS27" s="105">
        <f t="shared" si="17"/>
        <v>38.154928007711305</v>
      </c>
      <c r="AT27" s="105">
        <f t="shared" si="18"/>
        <v>0</v>
      </c>
      <c r="AU27" s="105">
        <f t="shared" si="19"/>
        <v>0</v>
      </c>
      <c r="AV27" s="105">
        <f t="shared" si="20"/>
        <v>0</v>
      </c>
      <c r="AW27" s="105">
        <f t="shared" si="21"/>
        <v>2466.5196999819259</v>
      </c>
      <c r="AX27" s="105">
        <f t="shared" si="22"/>
        <v>3285.4760166275069</v>
      </c>
      <c r="AY27" s="105">
        <f t="shared" si="23"/>
        <v>0</v>
      </c>
      <c r="AZ27" s="105">
        <f t="shared" si="24"/>
        <v>13.811886258208327</v>
      </c>
      <c r="BA27" s="105">
        <f t="shared" si="25"/>
        <v>18.748177601060306</v>
      </c>
      <c r="BB27" s="2"/>
      <c r="BC27" s="105">
        <f t="shared" si="26"/>
        <v>53.343197808311785</v>
      </c>
      <c r="BD27" s="105">
        <f t="shared" si="27"/>
        <v>55.707925150185567</v>
      </c>
      <c r="BE27" s="105">
        <f t="shared" si="28"/>
        <v>0</v>
      </c>
      <c r="BF27" s="105">
        <f t="shared" si="29"/>
        <v>23.971470022747916</v>
      </c>
      <c r="BG27" s="105">
        <f t="shared" si="30"/>
        <v>0</v>
      </c>
      <c r="BH27" s="105">
        <f t="shared" si="31"/>
        <v>24.954757695910303</v>
      </c>
      <c r="BI27" s="105">
        <f t="shared" si="32"/>
        <v>0</v>
      </c>
      <c r="BJ27" s="105">
        <f t="shared" si="33"/>
        <v>14.474783613045895</v>
      </c>
      <c r="BK27" s="105">
        <f t="shared" si="34"/>
        <v>10.030825897416033</v>
      </c>
      <c r="BL27" s="105">
        <f t="shared" si="35"/>
        <v>7.4261185568099384</v>
      </c>
      <c r="BM27" s="105">
        <f t="shared" si="36"/>
        <v>0</v>
      </c>
      <c r="BN27" s="105">
        <f t="shared" si="37"/>
        <v>6.9639695473656511</v>
      </c>
      <c r="BO27" s="105">
        <f t="shared" si="38"/>
        <v>13.266397166017564</v>
      </c>
      <c r="BP27" s="105">
        <f t="shared" si="39"/>
        <v>16.532357684641987</v>
      </c>
      <c r="BQ27" s="105">
        <f t="shared" si="40"/>
        <v>0</v>
      </c>
      <c r="BR27" s="105">
        <f t="shared" si="41"/>
        <v>4.6951356071863701</v>
      </c>
      <c r="BS27" s="105">
        <f t="shared" si="42"/>
        <v>0</v>
      </c>
      <c r="BT27" s="105">
        <f t="shared" si="43"/>
        <v>0</v>
      </c>
      <c r="BU27" s="105">
        <f t="shared" si="44"/>
        <v>0</v>
      </c>
      <c r="BV27" s="105">
        <f t="shared" si="45"/>
        <v>303.5163496277932</v>
      </c>
      <c r="BW27" s="105">
        <f t="shared" si="46"/>
        <v>404.2926100950059</v>
      </c>
      <c r="BX27" s="105">
        <f t="shared" si="47"/>
        <v>0</v>
      </c>
      <c r="BY27" s="105">
        <f t="shared" si="48"/>
        <v>1.6996147643160482</v>
      </c>
      <c r="BZ27" s="105">
        <f t="shared" si="49"/>
        <v>2.3070476297793521</v>
      </c>
    </row>
    <row r="28" spans="1:78" x14ac:dyDescent="0.3">
      <c r="A28" s="18" t="s">
        <v>251</v>
      </c>
      <c r="B28" s="21" t="s">
        <v>252</v>
      </c>
      <c r="C28" s="22">
        <f>_xlfn.XLOOKUP(A28,Rankings!K:K,Rankings!L:L)</f>
        <v>332.41578947368419</v>
      </c>
      <c r="D28" s="118">
        <f>_xlfn.XLOOKUP(A28,Rankings!K:K,Rankings!M:M)</f>
        <v>1466.94</v>
      </c>
      <c r="E28" s="121">
        <v>124701.22999999997</v>
      </c>
      <c r="F28" s="121">
        <v>3830.9299999999994</v>
      </c>
      <c r="G28" s="121">
        <v>0</v>
      </c>
      <c r="H28" s="121">
        <v>42697.100000000028</v>
      </c>
      <c r="I28" s="121">
        <v>0</v>
      </c>
      <c r="J28" s="121">
        <v>0</v>
      </c>
      <c r="K28" s="121">
        <v>0</v>
      </c>
      <c r="L28" s="121">
        <v>20402.2</v>
      </c>
      <c r="M28" s="121">
        <v>0</v>
      </c>
      <c r="N28" s="121">
        <v>9595.32</v>
      </c>
      <c r="O28" s="121">
        <v>0</v>
      </c>
      <c r="P28" s="121">
        <v>929.26999999999896</v>
      </c>
      <c r="Q28" s="121">
        <v>24578.59</v>
      </c>
      <c r="R28" s="121">
        <v>113011.75999999995</v>
      </c>
      <c r="S28" s="121">
        <v>0</v>
      </c>
      <c r="T28" s="121">
        <v>9427.8400000000111</v>
      </c>
      <c r="U28" s="121">
        <v>0</v>
      </c>
      <c r="V28" s="121">
        <v>0</v>
      </c>
      <c r="W28" s="121">
        <v>1162.98</v>
      </c>
      <c r="X28" s="121">
        <v>559826.11999999976</v>
      </c>
      <c r="Y28" s="121">
        <v>894306.37000000023</v>
      </c>
      <c r="Z28" s="121">
        <v>0</v>
      </c>
      <c r="AA28" s="121">
        <v>3995.7</v>
      </c>
      <c r="AB28" s="121">
        <v>5050.3599999999997</v>
      </c>
      <c r="AC28" s="121">
        <f t="shared" si="2"/>
        <v>1813515.77</v>
      </c>
      <c r="AD28" s="153">
        <v>223.27311407829842</v>
      </c>
      <c r="AE28" s="105">
        <f t="shared" si="3"/>
        <v>11.524512737693756</v>
      </c>
      <c r="AF28" s="105">
        <f t="shared" si="4"/>
        <v>0</v>
      </c>
      <c r="AG28" s="105">
        <f t="shared" si="5"/>
        <v>128.44486138159257</v>
      </c>
      <c r="AH28" s="105">
        <f t="shared" si="6"/>
        <v>0</v>
      </c>
      <c r="AI28" s="105">
        <f t="shared" si="7"/>
        <v>0</v>
      </c>
      <c r="AJ28" s="105">
        <f t="shared" si="8"/>
        <v>0</v>
      </c>
      <c r="AK28" s="105">
        <f t="shared" si="9"/>
        <v>61.375544261308768</v>
      </c>
      <c r="AL28" s="105">
        <f t="shared" si="10"/>
        <v>0</v>
      </c>
      <c r="AM28" s="105">
        <f t="shared" si="11"/>
        <v>28.865415855222533</v>
      </c>
      <c r="AN28" s="105">
        <f t="shared" si="12"/>
        <v>0</v>
      </c>
      <c r="AO28" s="105">
        <f t="shared" si="13"/>
        <v>2.7955049953292455</v>
      </c>
      <c r="AP28" s="105">
        <f t="shared" si="14"/>
        <v>73.939297645624535</v>
      </c>
      <c r="AQ28" s="105">
        <f t="shared" si="15"/>
        <v>339.97109517250101</v>
      </c>
      <c r="AR28" s="105">
        <f t="shared" si="16"/>
        <v>0</v>
      </c>
      <c r="AS28" s="105">
        <f t="shared" si="17"/>
        <v>28.361589005525772</v>
      </c>
      <c r="AT28" s="105">
        <f t="shared" si="18"/>
        <v>0</v>
      </c>
      <c r="AU28" s="105">
        <f t="shared" si="19"/>
        <v>0</v>
      </c>
      <c r="AV28" s="105">
        <f t="shared" si="20"/>
        <v>3.4985702750201875</v>
      </c>
      <c r="AW28" s="105">
        <f t="shared" si="21"/>
        <v>1684.1141056698168</v>
      </c>
      <c r="AX28" s="105">
        <f t="shared" si="22"/>
        <v>2690.3245824031424</v>
      </c>
      <c r="AY28" s="105">
        <f t="shared" si="23"/>
        <v>0</v>
      </c>
      <c r="AZ28" s="105">
        <f t="shared" si="24"/>
        <v>12.020187146724933</v>
      </c>
      <c r="BA28" s="105">
        <f t="shared" si="25"/>
        <v>15.192900457575327</v>
      </c>
      <c r="BB28" s="2"/>
      <c r="BC28" s="105">
        <f t="shared" si="26"/>
        <v>85.007723560609136</v>
      </c>
      <c r="BD28" s="105">
        <f t="shared" si="27"/>
        <v>2.6115110365795462</v>
      </c>
      <c r="BE28" s="105">
        <f t="shared" si="28"/>
        <v>0</v>
      </c>
      <c r="BF28" s="105">
        <f t="shared" si="29"/>
        <v>29.106234747160773</v>
      </c>
      <c r="BG28" s="105">
        <f t="shared" si="30"/>
        <v>0</v>
      </c>
      <c r="BH28" s="105">
        <f t="shared" si="31"/>
        <v>0</v>
      </c>
      <c r="BI28" s="105">
        <f t="shared" si="32"/>
        <v>0</v>
      </c>
      <c r="BJ28" s="105">
        <f t="shared" si="33"/>
        <v>13.907998963829469</v>
      </c>
      <c r="BK28" s="105">
        <f t="shared" si="34"/>
        <v>0</v>
      </c>
      <c r="BL28" s="105">
        <f t="shared" si="35"/>
        <v>6.5410446235019837</v>
      </c>
      <c r="BM28" s="105">
        <f t="shared" si="36"/>
        <v>0</v>
      </c>
      <c r="BN28" s="105">
        <f t="shared" si="37"/>
        <v>0.63347512509032333</v>
      </c>
      <c r="BO28" s="105">
        <f t="shared" si="38"/>
        <v>16.755007021418734</v>
      </c>
      <c r="BP28" s="105">
        <f t="shared" si="39"/>
        <v>77.039115437577507</v>
      </c>
      <c r="BQ28" s="105">
        <f t="shared" si="40"/>
        <v>0</v>
      </c>
      <c r="BR28" s="105">
        <f t="shared" si="41"/>
        <v>6.4268749914788676</v>
      </c>
      <c r="BS28" s="105">
        <f t="shared" si="42"/>
        <v>0</v>
      </c>
      <c r="BT28" s="105">
        <f t="shared" si="43"/>
        <v>0</v>
      </c>
      <c r="BU28" s="105">
        <f t="shared" si="44"/>
        <v>0.79279316127448973</v>
      </c>
      <c r="BV28" s="105">
        <f t="shared" si="45"/>
        <v>381.62850559668408</v>
      </c>
      <c r="BW28" s="105">
        <f t="shared" si="46"/>
        <v>609.64072831881344</v>
      </c>
      <c r="BX28" s="105">
        <f t="shared" si="47"/>
        <v>0</v>
      </c>
      <c r="BY28" s="105">
        <f t="shared" si="48"/>
        <v>2.7238332856149534</v>
      </c>
      <c r="BZ28" s="105">
        <f t="shared" si="49"/>
        <v>3.4427856626719562</v>
      </c>
    </row>
    <row r="29" spans="1:78" x14ac:dyDescent="0.3">
      <c r="A29" s="18" t="s">
        <v>258</v>
      </c>
      <c r="B29" s="21" t="s">
        <v>259</v>
      </c>
      <c r="C29" s="22">
        <f>_xlfn.XLOOKUP(A29,Rankings!K:K,Rankings!L:L)</f>
        <v>201.2684210526316</v>
      </c>
      <c r="D29" s="118">
        <f>_xlfn.XLOOKUP(A29,Rankings!K:K,Rankings!M:M)</f>
        <v>1323.05</v>
      </c>
      <c r="E29" s="121">
        <v>84485.660000000018</v>
      </c>
      <c r="F29" s="121">
        <v>0</v>
      </c>
      <c r="G29" s="121">
        <v>0</v>
      </c>
      <c r="H29" s="121">
        <v>35744.979999999996</v>
      </c>
      <c r="I29" s="121">
        <v>0</v>
      </c>
      <c r="J29" s="121">
        <v>19412.030000000002</v>
      </c>
      <c r="K29" s="121">
        <v>0</v>
      </c>
      <c r="L29" s="121">
        <v>18347.84</v>
      </c>
      <c r="M29" s="121">
        <v>0</v>
      </c>
      <c r="N29" s="121">
        <v>12162.470000000001</v>
      </c>
      <c r="O29" s="121">
        <v>0</v>
      </c>
      <c r="P29" s="121">
        <v>23081.75</v>
      </c>
      <c r="Q29" s="121">
        <v>19950.41</v>
      </c>
      <c r="R29" s="121">
        <v>28628.73</v>
      </c>
      <c r="S29" s="121">
        <v>0</v>
      </c>
      <c r="T29" s="121">
        <v>8029.5099999999984</v>
      </c>
      <c r="U29" s="121">
        <v>0</v>
      </c>
      <c r="V29" s="121">
        <v>0</v>
      </c>
      <c r="W29" s="121">
        <v>24260.559999999998</v>
      </c>
      <c r="X29" s="121">
        <v>276036.11999999994</v>
      </c>
      <c r="Y29" s="121">
        <v>554205.37</v>
      </c>
      <c r="Z29" s="121">
        <v>0</v>
      </c>
      <c r="AA29" s="121">
        <v>8329.6299999999992</v>
      </c>
      <c r="AB29" s="121">
        <v>3488.8300000000004</v>
      </c>
      <c r="AC29" s="121">
        <f t="shared" si="2"/>
        <v>1116163.8900000001</v>
      </c>
      <c r="AD29" s="153">
        <v>268.94406734688948</v>
      </c>
      <c r="AE29" s="105">
        <f t="shared" si="3"/>
        <v>0</v>
      </c>
      <c r="AF29" s="105">
        <f t="shared" si="4"/>
        <v>0</v>
      </c>
      <c r="AG29" s="105">
        <f t="shared" si="5"/>
        <v>177.5985512931147</v>
      </c>
      <c r="AH29" s="105">
        <f t="shared" si="6"/>
        <v>0</v>
      </c>
      <c r="AI29" s="105">
        <f t="shared" si="7"/>
        <v>96.448463690803067</v>
      </c>
      <c r="AJ29" s="105">
        <f t="shared" si="8"/>
        <v>0</v>
      </c>
      <c r="AK29" s="105">
        <f t="shared" si="9"/>
        <v>91.161047043748852</v>
      </c>
      <c r="AL29" s="105">
        <f t="shared" si="10"/>
        <v>0</v>
      </c>
      <c r="AM29" s="105">
        <f t="shared" si="11"/>
        <v>60.429102272430114</v>
      </c>
      <c r="AN29" s="105">
        <f t="shared" si="12"/>
        <v>0</v>
      </c>
      <c r="AO29" s="105">
        <f t="shared" si="13"/>
        <v>114.68142830992912</v>
      </c>
      <c r="AP29" s="105">
        <f t="shared" si="14"/>
        <v>99.123398969692204</v>
      </c>
      <c r="AQ29" s="105">
        <f t="shared" si="15"/>
        <v>142.24153918569073</v>
      </c>
      <c r="AR29" s="105">
        <f t="shared" si="16"/>
        <v>0</v>
      </c>
      <c r="AS29" s="105">
        <f t="shared" si="17"/>
        <v>39.894534661750463</v>
      </c>
      <c r="AT29" s="105">
        <f t="shared" si="18"/>
        <v>0</v>
      </c>
      <c r="AU29" s="105">
        <f t="shared" si="19"/>
        <v>0</v>
      </c>
      <c r="AV29" s="105">
        <f t="shared" si="20"/>
        <v>120.53833320258359</v>
      </c>
      <c r="AW29" s="105">
        <f t="shared" si="21"/>
        <v>1371.4825135325955</v>
      </c>
      <c r="AX29" s="105">
        <f t="shared" si="22"/>
        <v>2753.5634606835592</v>
      </c>
      <c r="AY29" s="105">
        <f t="shared" si="23"/>
        <v>0</v>
      </c>
      <c r="AZ29" s="105">
        <f t="shared" si="24"/>
        <v>41.385677675792991</v>
      </c>
      <c r="BA29" s="105">
        <f t="shared" si="25"/>
        <v>17.334214586438641</v>
      </c>
      <c r="BB29" s="2"/>
      <c r="BC29" s="105">
        <f t="shared" si="26"/>
        <v>63.856740108083613</v>
      </c>
      <c r="BD29" s="105">
        <f t="shared" si="27"/>
        <v>0</v>
      </c>
      <c r="BE29" s="105">
        <f t="shared" si="28"/>
        <v>0</v>
      </c>
      <c r="BF29" s="105">
        <f t="shared" si="29"/>
        <v>27.017104417822452</v>
      </c>
      <c r="BG29" s="105">
        <f t="shared" si="30"/>
        <v>0</v>
      </c>
      <c r="BH29" s="105">
        <f t="shared" si="31"/>
        <v>14.672181701371832</v>
      </c>
      <c r="BI29" s="105">
        <f t="shared" si="32"/>
        <v>0</v>
      </c>
      <c r="BJ29" s="105">
        <f t="shared" si="33"/>
        <v>13.867835682702847</v>
      </c>
      <c r="BK29" s="105">
        <f t="shared" si="34"/>
        <v>0</v>
      </c>
      <c r="BL29" s="105">
        <f t="shared" si="35"/>
        <v>9.1927515966894688</v>
      </c>
      <c r="BM29" s="105">
        <f t="shared" si="36"/>
        <v>0</v>
      </c>
      <c r="BN29" s="105">
        <f t="shared" si="37"/>
        <v>17.445863723971129</v>
      </c>
      <c r="BO29" s="105">
        <f t="shared" si="38"/>
        <v>15.079105098068856</v>
      </c>
      <c r="BP29" s="105">
        <f t="shared" si="39"/>
        <v>21.6384339216205</v>
      </c>
      <c r="BQ29" s="105">
        <f t="shared" si="40"/>
        <v>0</v>
      </c>
      <c r="BR29" s="105">
        <f t="shared" si="41"/>
        <v>6.0689391935300998</v>
      </c>
      <c r="BS29" s="105">
        <f t="shared" si="42"/>
        <v>0</v>
      </c>
      <c r="BT29" s="105">
        <f t="shared" si="43"/>
        <v>0</v>
      </c>
      <c r="BU29" s="105">
        <f t="shared" si="44"/>
        <v>18.336842900872981</v>
      </c>
      <c r="BV29" s="105">
        <f t="shared" si="45"/>
        <v>208.63619666679259</v>
      </c>
      <c r="BW29" s="105">
        <f t="shared" si="46"/>
        <v>418.88467556025853</v>
      </c>
      <c r="BX29" s="105">
        <f t="shared" si="47"/>
        <v>0</v>
      </c>
      <c r="BY29" s="105">
        <f t="shared" si="48"/>
        <v>6.2957786931710817</v>
      </c>
      <c r="BZ29" s="105">
        <f t="shared" si="49"/>
        <v>2.6369600544197125</v>
      </c>
    </row>
    <row r="30" spans="1:78" x14ac:dyDescent="0.3">
      <c r="A30" s="18" t="s">
        <v>260</v>
      </c>
      <c r="B30" s="21" t="s">
        <v>261</v>
      </c>
      <c r="C30" s="22">
        <f>_xlfn.XLOOKUP(A30,Rankings!K:K,Rankings!L:L)</f>
        <v>195.9815789473684</v>
      </c>
      <c r="D30" s="118">
        <f>_xlfn.XLOOKUP(A30,Rankings!K:K,Rankings!M:M)</f>
        <v>1268.1600000000001</v>
      </c>
      <c r="E30" s="121">
        <v>34722.44</v>
      </c>
      <c r="F30" s="121">
        <v>-1.4921397450962104E-13</v>
      </c>
      <c r="G30" s="121">
        <v>0</v>
      </c>
      <c r="H30" s="121">
        <v>42952.78</v>
      </c>
      <c r="I30" s="121">
        <v>0</v>
      </c>
      <c r="J30" s="121">
        <v>13300.339999999998</v>
      </c>
      <c r="K30" s="121">
        <v>0</v>
      </c>
      <c r="L30" s="121">
        <v>13091.64</v>
      </c>
      <c r="M30" s="121">
        <v>22605.539999999994</v>
      </c>
      <c r="N30" s="121">
        <v>8318.7199999999993</v>
      </c>
      <c r="O30" s="121">
        <v>0</v>
      </c>
      <c r="P30" s="121">
        <v>17258.780000000002</v>
      </c>
      <c r="Q30" s="121">
        <v>13308.949999999999</v>
      </c>
      <c r="R30" s="121">
        <v>44947.27</v>
      </c>
      <c r="S30" s="121">
        <v>0</v>
      </c>
      <c r="T30" s="121">
        <v>4530.18</v>
      </c>
      <c r="U30" s="121">
        <v>0</v>
      </c>
      <c r="V30" s="121">
        <v>0</v>
      </c>
      <c r="W30" s="121">
        <v>852.46</v>
      </c>
      <c r="X30" s="121">
        <v>262498.20000000013</v>
      </c>
      <c r="Y30" s="121">
        <v>608843.15999999992</v>
      </c>
      <c r="Z30" s="121">
        <v>0</v>
      </c>
      <c r="AA30" s="121">
        <v>2800.95</v>
      </c>
      <c r="AB30" s="121">
        <v>3747.6400000000003</v>
      </c>
      <c r="AC30" s="121">
        <f t="shared" si="2"/>
        <v>1093779.0499999998</v>
      </c>
      <c r="AD30" s="153">
        <v>130.05821631006478</v>
      </c>
      <c r="AE30" s="105">
        <f t="shared" si="3"/>
        <v>-7.6136734539572731E-16</v>
      </c>
      <c r="AF30" s="105">
        <f t="shared" si="4"/>
        <v>0</v>
      </c>
      <c r="AG30" s="105">
        <f t="shared" si="5"/>
        <v>219.16743517784971</v>
      </c>
      <c r="AH30" s="105">
        <f t="shared" si="6"/>
        <v>0</v>
      </c>
      <c r="AI30" s="105">
        <f t="shared" si="7"/>
        <v>67.86525586454151</v>
      </c>
      <c r="AJ30" s="105">
        <f t="shared" si="8"/>
        <v>0</v>
      </c>
      <c r="AK30" s="105">
        <f t="shared" si="9"/>
        <v>66.8003598619634</v>
      </c>
      <c r="AL30" s="105">
        <f t="shared" si="10"/>
        <v>115.34522847206368</v>
      </c>
      <c r="AM30" s="105">
        <f t="shared" si="11"/>
        <v>42.44643830650034</v>
      </c>
      <c r="AN30" s="105">
        <f t="shared" si="12"/>
        <v>0</v>
      </c>
      <c r="AO30" s="105">
        <f t="shared" si="13"/>
        <v>88.063276623742851</v>
      </c>
      <c r="AP30" s="105">
        <f t="shared" si="14"/>
        <v>67.909188564983282</v>
      </c>
      <c r="AQ30" s="105">
        <f t="shared" si="15"/>
        <v>229.34436104359969</v>
      </c>
      <c r="AR30" s="105">
        <f t="shared" si="16"/>
        <v>0</v>
      </c>
      <c r="AS30" s="105">
        <f t="shared" si="17"/>
        <v>23.115335759268461</v>
      </c>
      <c r="AT30" s="105">
        <f t="shared" si="18"/>
        <v>0</v>
      </c>
      <c r="AU30" s="105">
        <f t="shared" si="19"/>
        <v>0</v>
      </c>
      <c r="AV30" s="105">
        <f t="shared" si="20"/>
        <v>4.3496945201616697</v>
      </c>
      <c r="AW30" s="105">
        <f t="shared" si="21"/>
        <v>1339.4024142978001</v>
      </c>
      <c r="AX30" s="105">
        <f t="shared" si="22"/>
        <v>3106.6346300001342</v>
      </c>
      <c r="AY30" s="105">
        <f t="shared" si="23"/>
        <v>0</v>
      </c>
      <c r="AZ30" s="105">
        <f t="shared" si="24"/>
        <v>14.291904448592108</v>
      </c>
      <c r="BA30" s="105">
        <f t="shared" si="25"/>
        <v>19.122409463832533</v>
      </c>
      <c r="BB30" s="2"/>
      <c r="BC30" s="105">
        <f t="shared" si="26"/>
        <v>27.380172848851881</v>
      </c>
      <c r="BD30" s="105">
        <f t="shared" si="27"/>
        <v>-1.1766178913514149E-16</v>
      </c>
      <c r="BE30" s="105">
        <f t="shared" si="28"/>
        <v>0</v>
      </c>
      <c r="BF30" s="105">
        <f t="shared" si="29"/>
        <v>33.870158339641684</v>
      </c>
      <c r="BG30" s="105">
        <f t="shared" si="30"/>
        <v>0</v>
      </c>
      <c r="BH30" s="105">
        <f t="shared" si="31"/>
        <v>10.487903734544535</v>
      </c>
      <c r="BI30" s="105">
        <f t="shared" si="32"/>
        <v>0</v>
      </c>
      <c r="BJ30" s="105">
        <f t="shared" si="33"/>
        <v>10.323334595003784</v>
      </c>
      <c r="BK30" s="105">
        <f t="shared" si="34"/>
        <v>17.825463663890986</v>
      </c>
      <c r="BL30" s="105">
        <f t="shared" si="35"/>
        <v>6.5596770123643697</v>
      </c>
      <c r="BM30" s="105">
        <f t="shared" si="36"/>
        <v>0</v>
      </c>
      <c r="BN30" s="105">
        <f t="shared" si="37"/>
        <v>13.609307973757256</v>
      </c>
      <c r="BO30" s="105">
        <f t="shared" si="38"/>
        <v>10.494693098662628</v>
      </c>
      <c r="BP30" s="105">
        <f t="shared" si="39"/>
        <v>35.442901526621242</v>
      </c>
      <c r="BQ30" s="105">
        <f t="shared" si="40"/>
        <v>0</v>
      </c>
      <c r="BR30" s="105">
        <f t="shared" si="41"/>
        <v>3.5722464042392126</v>
      </c>
      <c r="BS30" s="105">
        <f t="shared" si="42"/>
        <v>0</v>
      </c>
      <c r="BT30" s="105">
        <f t="shared" si="43"/>
        <v>0</v>
      </c>
      <c r="BU30" s="105">
        <f t="shared" si="44"/>
        <v>0.67220224577340393</v>
      </c>
      <c r="BV30" s="105">
        <f t="shared" si="45"/>
        <v>206.99138909916738</v>
      </c>
      <c r="BW30" s="105">
        <f t="shared" si="46"/>
        <v>480.09964042392119</v>
      </c>
      <c r="BX30" s="105">
        <f t="shared" si="47"/>
        <v>0</v>
      </c>
      <c r="BY30" s="105">
        <f t="shared" si="48"/>
        <v>2.2086724072672217</v>
      </c>
      <c r="BZ30" s="105">
        <f t="shared" si="49"/>
        <v>2.9551791572041384</v>
      </c>
    </row>
    <row r="31" spans="1:78" x14ac:dyDescent="0.3">
      <c r="A31" s="18" t="s">
        <v>264</v>
      </c>
      <c r="B31" s="21" t="s">
        <v>265</v>
      </c>
      <c r="C31" s="22">
        <f>_xlfn.XLOOKUP(A31,Rankings!K:K,Rankings!L:L)</f>
        <v>50.417894736842108</v>
      </c>
      <c r="D31" s="118">
        <f>_xlfn.XLOOKUP(A31,Rankings!K:K,Rankings!M:M)</f>
        <v>360.81</v>
      </c>
      <c r="E31" s="121">
        <v>20595.870000000003</v>
      </c>
      <c r="F31" s="121">
        <v>0</v>
      </c>
      <c r="G31" s="121">
        <v>0</v>
      </c>
      <c r="H31" s="121">
        <v>0</v>
      </c>
      <c r="I31" s="121">
        <v>0</v>
      </c>
      <c r="J31" s="121">
        <v>0</v>
      </c>
      <c r="K31" s="121">
        <v>0</v>
      </c>
      <c r="L31" s="121">
        <v>13315.669999999998</v>
      </c>
      <c r="M31" s="121">
        <v>0</v>
      </c>
      <c r="N31" s="121">
        <v>4469.9299999999994</v>
      </c>
      <c r="O31" s="121">
        <v>0</v>
      </c>
      <c r="P31" s="121">
        <v>26462.710000000036</v>
      </c>
      <c r="Q31" s="121">
        <v>4297.5599999999995</v>
      </c>
      <c r="R31" s="121">
        <v>18666.139999999992</v>
      </c>
      <c r="S31" s="121">
        <v>0</v>
      </c>
      <c r="T31" s="121">
        <v>1477.82</v>
      </c>
      <c r="U31" s="121">
        <v>0</v>
      </c>
      <c r="V31" s="121">
        <v>0</v>
      </c>
      <c r="W31" s="121">
        <v>40401.47</v>
      </c>
      <c r="X31" s="121">
        <v>102896.64</v>
      </c>
      <c r="Y31" s="121">
        <v>296135.19000000006</v>
      </c>
      <c r="Z31" s="121">
        <v>0</v>
      </c>
      <c r="AA31" s="121">
        <v>1775</v>
      </c>
      <c r="AB31" s="121">
        <v>1425.5</v>
      </c>
      <c r="AC31" s="121">
        <f t="shared" si="2"/>
        <v>531919.50000000012</v>
      </c>
      <c r="AD31" s="153">
        <v>386.96117857260418</v>
      </c>
      <c r="AE31" s="105">
        <f t="shared" si="3"/>
        <v>0</v>
      </c>
      <c r="AF31" s="105">
        <f t="shared" si="4"/>
        <v>0</v>
      </c>
      <c r="AG31" s="105">
        <f t="shared" si="5"/>
        <v>0</v>
      </c>
      <c r="AH31" s="105">
        <f t="shared" si="6"/>
        <v>0</v>
      </c>
      <c r="AI31" s="105">
        <f t="shared" si="7"/>
        <v>0</v>
      </c>
      <c r="AJ31" s="105">
        <f t="shared" si="8"/>
        <v>0</v>
      </c>
      <c r="AK31" s="105">
        <f t="shared" si="9"/>
        <v>264.10602960519441</v>
      </c>
      <c r="AL31" s="105">
        <f t="shared" si="10"/>
        <v>0</v>
      </c>
      <c r="AM31" s="105">
        <f t="shared" si="11"/>
        <v>88.657609036056527</v>
      </c>
      <c r="AN31" s="105">
        <f t="shared" si="12"/>
        <v>0</v>
      </c>
      <c r="AO31" s="105">
        <f t="shared" si="13"/>
        <v>524.86741340793856</v>
      </c>
      <c r="AP31" s="105">
        <f t="shared" si="14"/>
        <v>85.238783222331236</v>
      </c>
      <c r="AQ31" s="105">
        <f t="shared" si="15"/>
        <v>370.22846942397211</v>
      </c>
      <c r="AR31" s="105">
        <f t="shared" si="16"/>
        <v>0</v>
      </c>
      <c r="AS31" s="105">
        <f t="shared" si="17"/>
        <v>29.311418251665028</v>
      </c>
      <c r="AT31" s="105">
        <f t="shared" si="18"/>
        <v>0</v>
      </c>
      <c r="AU31" s="105">
        <f t="shared" si="19"/>
        <v>0</v>
      </c>
      <c r="AV31" s="105">
        <f t="shared" si="20"/>
        <v>801.33195189677849</v>
      </c>
      <c r="AW31" s="105">
        <f t="shared" si="21"/>
        <v>2040.8753784161847</v>
      </c>
      <c r="AX31" s="105">
        <f t="shared" si="22"/>
        <v>5873.6127628035165</v>
      </c>
      <c r="AY31" s="105">
        <f t="shared" si="23"/>
        <v>0</v>
      </c>
      <c r="AZ31" s="105">
        <f t="shared" si="24"/>
        <v>35.20575401382132</v>
      </c>
      <c r="BA31" s="105">
        <f t="shared" si="25"/>
        <v>28.27369146293087</v>
      </c>
      <c r="BB31" s="2"/>
      <c r="BC31" s="105">
        <f t="shared" si="26"/>
        <v>57.082314791718638</v>
      </c>
      <c r="BD31" s="105">
        <f t="shared" si="27"/>
        <v>0</v>
      </c>
      <c r="BE31" s="105">
        <f t="shared" si="28"/>
        <v>0</v>
      </c>
      <c r="BF31" s="105">
        <f t="shared" si="29"/>
        <v>0</v>
      </c>
      <c r="BG31" s="105">
        <f t="shared" si="30"/>
        <v>0</v>
      </c>
      <c r="BH31" s="105">
        <f t="shared" si="31"/>
        <v>0</v>
      </c>
      <c r="BI31" s="105">
        <f t="shared" si="32"/>
        <v>0</v>
      </c>
      <c r="BJ31" s="105">
        <f t="shared" si="33"/>
        <v>36.904936115961306</v>
      </c>
      <c r="BK31" s="105">
        <f t="shared" si="34"/>
        <v>0</v>
      </c>
      <c r="BL31" s="105">
        <f t="shared" si="35"/>
        <v>12.388597876998972</v>
      </c>
      <c r="BM31" s="105">
        <f t="shared" si="36"/>
        <v>0</v>
      </c>
      <c r="BN31" s="105">
        <f t="shared" si="37"/>
        <v>73.342507136720258</v>
      </c>
      <c r="BO31" s="105">
        <f t="shared" si="38"/>
        <v>11.910867215431944</v>
      </c>
      <c r="BP31" s="105">
        <f t="shared" si="39"/>
        <v>51.733987417200169</v>
      </c>
      <c r="BQ31" s="105">
        <f t="shared" si="40"/>
        <v>0</v>
      </c>
      <c r="BR31" s="105">
        <f t="shared" si="41"/>
        <v>4.0958399157451284</v>
      </c>
      <c r="BS31" s="105">
        <f t="shared" si="42"/>
        <v>0</v>
      </c>
      <c r="BT31" s="105">
        <f t="shared" si="43"/>
        <v>0</v>
      </c>
      <c r="BU31" s="105">
        <f t="shared" si="44"/>
        <v>111.97436323826945</v>
      </c>
      <c r="BV31" s="105">
        <f t="shared" si="45"/>
        <v>285.18233973559489</v>
      </c>
      <c r="BW31" s="105">
        <f t="shared" si="46"/>
        <v>820.75106011474202</v>
      </c>
      <c r="BX31" s="105">
        <f t="shared" si="47"/>
        <v>0</v>
      </c>
      <c r="BY31" s="105">
        <f t="shared" si="48"/>
        <v>4.9194867104570275</v>
      </c>
      <c r="BZ31" s="105">
        <f t="shared" si="49"/>
        <v>3.9508328483135169</v>
      </c>
    </row>
    <row r="32" spans="1:78" x14ac:dyDescent="0.3">
      <c r="A32" s="18" t="s">
        <v>271</v>
      </c>
      <c r="B32" s="21" t="s">
        <v>272</v>
      </c>
      <c r="C32" s="22">
        <f>_xlfn.XLOOKUP(A32,Rankings!K:K,Rankings!L:L)</f>
        <v>147</v>
      </c>
      <c r="D32" s="118">
        <f>_xlfn.XLOOKUP(A32,Rankings!K:K,Rankings!M:M)</f>
        <v>1003.25</v>
      </c>
      <c r="E32" s="121">
        <v>53932.400000000009</v>
      </c>
      <c r="F32" s="121">
        <v>8054.1799999999994</v>
      </c>
      <c r="G32" s="121">
        <v>0</v>
      </c>
      <c r="H32" s="121">
        <v>16224.69</v>
      </c>
      <c r="I32" s="121">
        <v>0</v>
      </c>
      <c r="J32" s="121">
        <v>0</v>
      </c>
      <c r="K32" s="121">
        <v>0</v>
      </c>
      <c r="L32" s="121">
        <v>10944.99</v>
      </c>
      <c r="M32" s="121">
        <v>0</v>
      </c>
      <c r="N32" s="121">
        <v>5327.8899999999994</v>
      </c>
      <c r="O32" s="121">
        <v>0</v>
      </c>
      <c r="P32" s="121">
        <v>15174.229999999992</v>
      </c>
      <c r="Q32" s="121">
        <v>17221.86</v>
      </c>
      <c r="R32" s="121">
        <v>29186.240000000002</v>
      </c>
      <c r="S32" s="121">
        <v>0</v>
      </c>
      <c r="T32" s="121">
        <v>4694.58</v>
      </c>
      <c r="U32" s="121">
        <v>0</v>
      </c>
      <c r="V32" s="121">
        <v>0</v>
      </c>
      <c r="W32" s="121">
        <v>8220.0199999999986</v>
      </c>
      <c r="X32" s="121">
        <v>253354.88000000006</v>
      </c>
      <c r="Y32" s="121">
        <v>470412.5399999998</v>
      </c>
      <c r="Z32" s="121">
        <v>0</v>
      </c>
      <c r="AA32" s="121">
        <v>2256.48</v>
      </c>
      <c r="AB32" s="121">
        <v>3526.2599999999993</v>
      </c>
      <c r="AC32" s="121">
        <f t="shared" si="2"/>
        <v>898531.23999999987</v>
      </c>
      <c r="AD32" s="153">
        <v>298.09244755244754</v>
      </c>
      <c r="AE32" s="105">
        <f t="shared" si="3"/>
        <v>54.790340136054418</v>
      </c>
      <c r="AF32" s="105">
        <f t="shared" si="4"/>
        <v>0</v>
      </c>
      <c r="AG32" s="105">
        <f t="shared" si="5"/>
        <v>110.37204081632653</v>
      </c>
      <c r="AH32" s="105">
        <f t="shared" si="6"/>
        <v>0</v>
      </c>
      <c r="AI32" s="105">
        <f t="shared" si="7"/>
        <v>0</v>
      </c>
      <c r="AJ32" s="105">
        <f t="shared" si="8"/>
        <v>0</v>
      </c>
      <c r="AK32" s="105">
        <f t="shared" si="9"/>
        <v>74.455714285714279</v>
      </c>
      <c r="AL32" s="105">
        <f t="shared" si="10"/>
        <v>0</v>
      </c>
      <c r="AM32" s="105">
        <f t="shared" si="11"/>
        <v>36.244149659863943</v>
      </c>
      <c r="AN32" s="105">
        <f t="shared" si="12"/>
        <v>0</v>
      </c>
      <c r="AO32" s="105">
        <f t="shared" si="13"/>
        <v>103.22605442176865</v>
      </c>
      <c r="AP32" s="105">
        <f t="shared" si="14"/>
        <v>117.15551020408164</v>
      </c>
      <c r="AQ32" s="105">
        <f t="shared" si="15"/>
        <v>198.54585034013607</v>
      </c>
      <c r="AR32" s="105">
        <f t="shared" si="16"/>
        <v>0</v>
      </c>
      <c r="AS32" s="105">
        <f t="shared" si="17"/>
        <v>31.93591836734694</v>
      </c>
      <c r="AT32" s="105">
        <f t="shared" si="18"/>
        <v>0</v>
      </c>
      <c r="AU32" s="105">
        <f t="shared" si="19"/>
        <v>0</v>
      </c>
      <c r="AV32" s="105">
        <f t="shared" si="20"/>
        <v>55.918503401360532</v>
      </c>
      <c r="AW32" s="105">
        <f t="shared" si="21"/>
        <v>1723.5025850340141</v>
      </c>
      <c r="AX32" s="105">
        <f t="shared" si="22"/>
        <v>3200.0853061224475</v>
      </c>
      <c r="AY32" s="105">
        <f t="shared" si="23"/>
        <v>0</v>
      </c>
      <c r="AZ32" s="105">
        <f t="shared" si="24"/>
        <v>15.350204081632652</v>
      </c>
      <c r="BA32" s="105">
        <f t="shared" si="25"/>
        <v>23.988163265306117</v>
      </c>
      <c r="BB32" s="2"/>
      <c r="BC32" s="105">
        <f t="shared" si="26"/>
        <v>53.757687515574389</v>
      </c>
      <c r="BD32" s="105">
        <f t="shared" si="27"/>
        <v>8.0280887116870172</v>
      </c>
      <c r="BE32" s="105">
        <f t="shared" si="28"/>
        <v>0</v>
      </c>
      <c r="BF32" s="105">
        <f t="shared" si="29"/>
        <v>16.172130575629204</v>
      </c>
      <c r="BG32" s="105">
        <f t="shared" si="30"/>
        <v>0</v>
      </c>
      <c r="BH32" s="105">
        <f t="shared" si="31"/>
        <v>0</v>
      </c>
      <c r="BI32" s="105">
        <f t="shared" si="32"/>
        <v>0</v>
      </c>
      <c r="BJ32" s="105">
        <f t="shared" si="33"/>
        <v>10.909534014453028</v>
      </c>
      <c r="BK32" s="105">
        <f t="shared" si="34"/>
        <v>0</v>
      </c>
      <c r="BL32" s="105">
        <f t="shared" si="35"/>
        <v>5.3106304510341387</v>
      </c>
      <c r="BM32" s="105">
        <f t="shared" si="36"/>
        <v>0</v>
      </c>
      <c r="BN32" s="105">
        <f t="shared" si="37"/>
        <v>15.125073511088953</v>
      </c>
      <c r="BO32" s="105">
        <f t="shared" si="38"/>
        <v>17.166070271617244</v>
      </c>
      <c r="BP32" s="105">
        <f t="shared" si="39"/>
        <v>29.091692000996762</v>
      </c>
      <c r="BQ32" s="105">
        <f t="shared" si="40"/>
        <v>0</v>
      </c>
      <c r="BR32" s="105">
        <f t="shared" si="41"/>
        <v>4.6793720408671815</v>
      </c>
      <c r="BS32" s="105">
        <f t="shared" si="42"/>
        <v>0</v>
      </c>
      <c r="BT32" s="105">
        <f t="shared" si="43"/>
        <v>0</v>
      </c>
      <c r="BU32" s="105">
        <f t="shared" si="44"/>
        <v>8.1933914776974817</v>
      </c>
      <c r="BV32" s="105">
        <f t="shared" si="45"/>
        <v>252.5341440318964</v>
      </c>
      <c r="BW32" s="105">
        <f t="shared" si="46"/>
        <v>468.88865188138533</v>
      </c>
      <c r="BX32" s="105">
        <f t="shared" si="47"/>
        <v>0</v>
      </c>
      <c r="BY32" s="105">
        <f t="shared" si="48"/>
        <v>2.2491701968602045</v>
      </c>
      <c r="BZ32" s="105">
        <f t="shared" si="49"/>
        <v>3.5148367804634928</v>
      </c>
    </row>
    <row r="33" spans="1:78" x14ac:dyDescent="0.3">
      <c r="A33" s="18" t="s">
        <v>278</v>
      </c>
      <c r="B33" s="21" t="s">
        <v>279</v>
      </c>
      <c r="C33" s="22">
        <f>_xlfn.XLOOKUP(A33,Rankings!K:K,Rankings!L:L)</f>
        <v>104</v>
      </c>
      <c r="D33" s="118">
        <f>_xlfn.XLOOKUP(A33,Rankings!K:K,Rankings!M:M)</f>
        <v>726.44</v>
      </c>
      <c r="E33" s="121">
        <v>34930.810000000005</v>
      </c>
      <c r="F33" s="121">
        <v>0</v>
      </c>
      <c r="G33" s="121">
        <v>0</v>
      </c>
      <c r="H33" s="121">
        <v>0</v>
      </c>
      <c r="I33" s="121">
        <v>0</v>
      </c>
      <c r="J33" s="121">
        <v>0</v>
      </c>
      <c r="K33" s="121">
        <v>0</v>
      </c>
      <c r="L33" s="121">
        <v>4983.68</v>
      </c>
      <c r="M33" s="121">
        <v>17329.170000000006</v>
      </c>
      <c r="N33" s="121">
        <v>8108.1300000000019</v>
      </c>
      <c r="O33" s="121">
        <v>0</v>
      </c>
      <c r="P33" s="121">
        <v>11876.869999999974</v>
      </c>
      <c r="Q33" s="121">
        <v>7832.02</v>
      </c>
      <c r="R33" s="121">
        <v>30181.279999999995</v>
      </c>
      <c r="S33" s="121">
        <v>0</v>
      </c>
      <c r="T33" s="121">
        <v>5282.2699999999995</v>
      </c>
      <c r="U33" s="121">
        <v>0</v>
      </c>
      <c r="V33" s="121">
        <v>0</v>
      </c>
      <c r="W33" s="121">
        <v>34157.410000000003</v>
      </c>
      <c r="X33" s="121">
        <v>209696.99000000002</v>
      </c>
      <c r="Y33" s="121">
        <v>336016.39</v>
      </c>
      <c r="Z33" s="121">
        <v>0</v>
      </c>
      <c r="AA33" s="121">
        <v>5101</v>
      </c>
      <c r="AB33" s="121">
        <v>1779.92</v>
      </c>
      <c r="AC33" s="121">
        <f t="shared" si="2"/>
        <v>707275.94000000006</v>
      </c>
      <c r="AD33" s="153">
        <v>306.00255319148943</v>
      </c>
      <c r="AE33" s="105">
        <f t="shared" si="3"/>
        <v>0</v>
      </c>
      <c r="AF33" s="105">
        <f t="shared" si="4"/>
        <v>0</v>
      </c>
      <c r="AG33" s="105">
        <f t="shared" si="5"/>
        <v>0</v>
      </c>
      <c r="AH33" s="105">
        <f t="shared" si="6"/>
        <v>0</v>
      </c>
      <c r="AI33" s="105">
        <f t="shared" si="7"/>
        <v>0</v>
      </c>
      <c r="AJ33" s="105">
        <f t="shared" si="8"/>
        <v>0</v>
      </c>
      <c r="AK33" s="105">
        <f t="shared" si="9"/>
        <v>47.92</v>
      </c>
      <c r="AL33" s="105">
        <f t="shared" si="10"/>
        <v>166.62663461538466</v>
      </c>
      <c r="AM33" s="105">
        <f t="shared" si="11"/>
        <v>77.96278846153848</v>
      </c>
      <c r="AN33" s="105">
        <f t="shared" si="12"/>
        <v>0</v>
      </c>
      <c r="AO33" s="105">
        <f t="shared" si="13"/>
        <v>114.20067307692283</v>
      </c>
      <c r="AP33" s="105">
        <f t="shared" si="14"/>
        <v>75.307884615384623</v>
      </c>
      <c r="AQ33" s="105">
        <f t="shared" si="15"/>
        <v>290.20461538461535</v>
      </c>
      <c r="AR33" s="105">
        <f t="shared" si="16"/>
        <v>0</v>
      </c>
      <c r="AS33" s="105">
        <f t="shared" si="17"/>
        <v>50.791057692307689</v>
      </c>
      <c r="AT33" s="105">
        <f t="shared" si="18"/>
        <v>0</v>
      </c>
      <c r="AU33" s="105">
        <f t="shared" si="19"/>
        <v>0</v>
      </c>
      <c r="AV33" s="105">
        <f t="shared" si="20"/>
        <v>328.43663461538466</v>
      </c>
      <c r="AW33" s="105">
        <f t="shared" si="21"/>
        <v>2016.3172115384618</v>
      </c>
      <c r="AX33" s="105">
        <f t="shared" si="22"/>
        <v>3230.926826923077</v>
      </c>
      <c r="AY33" s="105">
        <f t="shared" si="23"/>
        <v>0</v>
      </c>
      <c r="AZ33" s="105">
        <f t="shared" si="24"/>
        <v>49.04807692307692</v>
      </c>
      <c r="BA33" s="105">
        <f t="shared" si="25"/>
        <v>17.114615384615384</v>
      </c>
      <c r="BB33" s="2"/>
      <c r="BC33" s="105">
        <f t="shared" si="26"/>
        <v>48.084920984527287</v>
      </c>
      <c r="BD33" s="105">
        <f t="shared" si="27"/>
        <v>0</v>
      </c>
      <c r="BE33" s="105">
        <f t="shared" si="28"/>
        <v>0</v>
      </c>
      <c r="BF33" s="105">
        <f t="shared" si="29"/>
        <v>0</v>
      </c>
      <c r="BG33" s="105">
        <f t="shared" si="30"/>
        <v>0</v>
      </c>
      <c r="BH33" s="105">
        <f t="shared" si="31"/>
        <v>0</v>
      </c>
      <c r="BI33" s="105">
        <f t="shared" si="32"/>
        <v>0</v>
      </c>
      <c r="BJ33" s="105">
        <f t="shared" si="33"/>
        <v>6.8604151753758051</v>
      </c>
      <c r="BK33" s="105">
        <f t="shared" si="34"/>
        <v>23.854922636418706</v>
      </c>
      <c r="BL33" s="105">
        <f t="shared" si="35"/>
        <v>11.161458620120039</v>
      </c>
      <c r="BM33" s="105">
        <f t="shared" si="36"/>
        <v>0</v>
      </c>
      <c r="BN33" s="105">
        <f t="shared" si="37"/>
        <v>16.349416331699757</v>
      </c>
      <c r="BO33" s="105">
        <f t="shared" si="38"/>
        <v>10.781372171135951</v>
      </c>
      <c r="BP33" s="105">
        <f t="shared" si="39"/>
        <v>41.546831121634263</v>
      </c>
      <c r="BQ33" s="105">
        <f t="shared" si="40"/>
        <v>0</v>
      </c>
      <c r="BR33" s="105">
        <f t="shared" si="41"/>
        <v>7.2714470568801266</v>
      </c>
      <c r="BS33" s="105">
        <f t="shared" si="42"/>
        <v>0</v>
      </c>
      <c r="BT33" s="105">
        <f t="shared" si="43"/>
        <v>0</v>
      </c>
      <c r="BU33" s="105">
        <f t="shared" si="44"/>
        <v>47.020276967127359</v>
      </c>
      <c r="BV33" s="105">
        <f t="shared" si="45"/>
        <v>288.66388139419638</v>
      </c>
      <c r="BW33" s="105">
        <f t="shared" si="46"/>
        <v>462.55215847144979</v>
      </c>
      <c r="BX33" s="105">
        <f t="shared" si="47"/>
        <v>0</v>
      </c>
      <c r="BY33" s="105">
        <f t="shared" si="48"/>
        <v>7.0219150927812342</v>
      </c>
      <c r="BZ33" s="105">
        <f t="shared" si="49"/>
        <v>2.4501954738175211</v>
      </c>
    </row>
    <row r="34" spans="1:78" x14ac:dyDescent="0.3">
      <c r="A34" s="18" t="s">
        <v>280</v>
      </c>
      <c r="B34" s="21" t="s">
        <v>281</v>
      </c>
      <c r="C34" s="22">
        <f>_xlfn.XLOOKUP(A34,Rankings!K:K,Rankings!L:L)</f>
        <v>133.71368421052631</v>
      </c>
      <c r="D34" s="118">
        <f>_xlfn.XLOOKUP(A34,Rankings!K:K,Rankings!M:M)</f>
        <v>1241.3600000000001</v>
      </c>
      <c r="E34" s="121">
        <v>50161.119999999995</v>
      </c>
      <c r="F34" s="121">
        <v>0</v>
      </c>
      <c r="G34" s="121">
        <v>0</v>
      </c>
      <c r="H34" s="121">
        <v>30331.03</v>
      </c>
      <c r="I34" s="121">
        <v>0</v>
      </c>
      <c r="J34" s="121">
        <v>18046.289999999997</v>
      </c>
      <c r="K34" s="121">
        <v>0</v>
      </c>
      <c r="L34" s="121">
        <v>8879.26</v>
      </c>
      <c r="M34" s="121">
        <v>0</v>
      </c>
      <c r="N34" s="121">
        <v>7163.66</v>
      </c>
      <c r="O34" s="121">
        <v>0</v>
      </c>
      <c r="P34" s="121">
        <v>3198.2799999999993</v>
      </c>
      <c r="Q34" s="121">
        <v>22131.449999999997</v>
      </c>
      <c r="R34" s="121">
        <v>26948.01</v>
      </c>
      <c r="S34" s="121">
        <v>0</v>
      </c>
      <c r="T34" s="121">
        <v>4897.5199999999986</v>
      </c>
      <c r="U34" s="121">
        <v>0</v>
      </c>
      <c r="V34" s="121">
        <v>0</v>
      </c>
      <c r="W34" s="121">
        <v>12652.869999999999</v>
      </c>
      <c r="X34" s="121">
        <v>148030.16000000003</v>
      </c>
      <c r="Y34" s="121">
        <v>403750.49999999994</v>
      </c>
      <c r="Z34" s="121">
        <v>0</v>
      </c>
      <c r="AA34" s="121">
        <v>3430.5</v>
      </c>
      <c r="AB34" s="121">
        <v>5398.1900000000005</v>
      </c>
      <c r="AC34" s="121">
        <f t="shared" si="2"/>
        <v>745018.83999999985</v>
      </c>
      <c r="AD34" s="153">
        <v>313.08128384498991</v>
      </c>
      <c r="AE34" s="105">
        <f t="shared" si="3"/>
        <v>0</v>
      </c>
      <c r="AF34" s="105">
        <f t="shared" si="4"/>
        <v>0</v>
      </c>
      <c r="AG34" s="105">
        <f t="shared" si="5"/>
        <v>226.83564647164405</v>
      </c>
      <c r="AH34" s="105">
        <f t="shared" si="6"/>
        <v>0</v>
      </c>
      <c r="AI34" s="105">
        <f t="shared" si="7"/>
        <v>134.96217763012876</v>
      </c>
      <c r="AJ34" s="105">
        <f t="shared" si="8"/>
        <v>0</v>
      </c>
      <c r="AK34" s="105">
        <f t="shared" si="9"/>
        <v>66.405020940265146</v>
      </c>
      <c r="AL34" s="105">
        <f t="shared" si="10"/>
        <v>0</v>
      </c>
      <c r="AM34" s="105">
        <f t="shared" si="11"/>
        <v>53.57462134332588</v>
      </c>
      <c r="AN34" s="105">
        <f t="shared" si="12"/>
        <v>0</v>
      </c>
      <c r="AO34" s="105">
        <f t="shared" si="13"/>
        <v>23.918868281008908</v>
      </c>
      <c r="AP34" s="105">
        <f t="shared" si="14"/>
        <v>165.51372532040179</v>
      </c>
      <c r="AQ34" s="105">
        <f t="shared" si="15"/>
        <v>201.53516941146833</v>
      </c>
      <c r="AR34" s="105">
        <f t="shared" si="16"/>
        <v>0</v>
      </c>
      <c r="AS34" s="105">
        <f t="shared" si="17"/>
        <v>36.626916900210965</v>
      </c>
      <c r="AT34" s="105">
        <f t="shared" si="18"/>
        <v>0</v>
      </c>
      <c r="AU34" s="105">
        <f t="shared" si="19"/>
        <v>0</v>
      </c>
      <c r="AV34" s="105">
        <f t="shared" si="20"/>
        <v>94.626590200585696</v>
      </c>
      <c r="AW34" s="105">
        <f t="shared" si="21"/>
        <v>1107.0681424567815</v>
      </c>
      <c r="AX34" s="105">
        <f t="shared" si="22"/>
        <v>3019.5151856283651</v>
      </c>
      <c r="AY34" s="105">
        <f t="shared" si="23"/>
        <v>0</v>
      </c>
      <c r="AZ34" s="105">
        <f t="shared" si="24"/>
        <v>25.655564127593916</v>
      </c>
      <c r="BA34" s="105">
        <f t="shared" si="25"/>
        <v>40.371260666939577</v>
      </c>
      <c r="BB34" s="2"/>
      <c r="BC34" s="105">
        <f t="shared" si="26"/>
        <v>40.408197460849387</v>
      </c>
      <c r="BD34" s="105">
        <f t="shared" si="27"/>
        <v>0</v>
      </c>
      <c r="BE34" s="105">
        <f t="shared" si="28"/>
        <v>0</v>
      </c>
      <c r="BF34" s="105">
        <f t="shared" si="29"/>
        <v>24.433709802152475</v>
      </c>
      <c r="BG34" s="105">
        <f t="shared" si="30"/>
        <v>0</v>
      </c>
      <c r="BH34" s="105">
        <f t="shared" si="31"/>
        <v>14.537515305793642</v>
      </c>
      <c r="BI34" s="105">
        <f t="shared" si="32"/>
        <v>0</v>
      </c>
      <c r="BJ34" s="105">
        <f t="shared" si="33"/>
        <v>7.1528484887542687</v>
      </c>
      <c r="BK34" s="105">
        <f t="shared" si="34"/>
        <v>0</v>
      </c>
      <c r="BL34" s="105">
        <f t="shared" si="35"/>
        <v>5.770815879358123</v>
      </c>
      <c r="BM34" s="105">
        <f t="shared" si="36"/>
        <v>0</v>
      </c>
      <c r="BN34" s="105">
        <f t="shared" si="37"/>
        <v>2.5764323000580003</v>
      </c>
      <c r="BO34" s="105">
        <f t="shared" si="38"/>
        <v>17.82838983050847</v>
      </c>
      <c r="BP34" s="105">
        <f t="shared" si="39"/>
        <v>21.708456853773278</v>
      </c>
      <c r="BQ34" s="105">
        <f t="shared" si="40"/>
        <v>0</v>
      </c>
      <c r="BR34" s="105">
        <f t="shared" si="41"/>
        <v>3.9452858155571295</v>
      </c>
      <c r="BS34" s="105">
        <f t="shared" si="42"/>
        <v>0</v>
      </c>
      <c r="BT34" s="105">
        <f t="shared" si="43"/>
        <v>0</v>
      </c>
      <c r="BU34" s="105">
        <f t="shared" si="44"/>
        <v>10.192748276084293</v>
      </c>
      <c r="BV34" s="105">
        <f t="shared" si="45"/>
        <v>119.24837275246506</v>
      </c>
      <c r="BW34" s="105">
        <f t="shared" si="46"/>
        <v>325.24851775472052</v>
      </c>
      <c r="BX34" s="105">
        <f t="shared" si="47"/>
        <v>0</v>
      </c>
      <c r="BY34" s="105">
        <f t="shared" si="48"/>
        <v>2.7635013211316619</v>
      </c>
      <c r="BZ34" s="105">
        <f t="shared" si="49"/>
        <v>4.3486095894825034</v>
      </c>
    </row>
    <row r="35" spans="1:78" x14ac:dyDescent="0.3">
      <c r="A35" s="18" t="s">
        <v>286</v>
      </c>
      <c r="B35" s="21" t="s">
        <v>287</v>
      </c>
      <c r="C35" s="22">
        <f>_xlfn.XLOOKUP(A35,Rankings!K:K,Rankings!L:L)</f>
        <v>137</v>
      </c>
      <c r="D35" s="118">
        <f>_xlfn.XLOOKUP(A35,Rankings!K:K,Rankings!M:M)</f>
        <v>1082.07</v>
      </c>
      <c r="E35" s="121">
        <v>55507.029999999992</v>
      </c>
      <c r="F35" s="121">
        <v>0</v>
      </c>
      <c r="G35" s="121">
        <v>0</v>
      </c>
      <c r="H35" s="121">
        <v>0</v>
      </c>
      <c r="I35" s="121">
        <v>0</v>
      </c>
      <c r="J35" s="121">
        <v>0</v>
      </c>
      <c r="K35" s="121">
        <v>0</v>
      </c>
      <c r="L35" s="121">
        <v>13071.319999999998</v>
      </c>
      <c r="M35" s="121">
        <v>0</v>
      </c>
      <c r="N35" s="121">
        <v>12731.449999999999</v>
      </c>
      <c r="O35" s="121">
        <v>0</v>
      </c>
      <c r="P35" s="121">
        <v>13834.759999999995</v>
      </c>
      <c r="Q35" s="121">
        <v>-34574.89</v>
      </c>
      <c r="R35" s="121">
        <v>47670.11</v>
      </c>
      <c r="S35" s="121">
        <v>0</v>
      </c>
      <c r="T35" s="121">
        <v>0</v>
      </c>
      <c r="U35" s="121">
        <v>0</v>
      </c>
      <c r="V35" s="121">
        <v>0</v>
      </c>
      <c r="W35" s="121">
        <v>18398.199999999993</v>
      </c>
      <c r="X35" s="121">
        <v>167733.50999999998</v>
      </c>
      <c r="Y35" s="121">
        <v>537415.44999999984</v>
      </c>
      <c r="Z35" s="121">
        <v>0</v>
      </c>
      <c r="AA35" s="121">
        <v>4902.67</v>
      </c>
      <c r="AB35" s="121">
        <v>5323.98</v>
      </c>
      <c r="AC35" s="121">
        <f t="shared" si="2"/>
        <v>842013.58999999985</v>
      </c>
      <c r="AD35" s="153">
        <v>248.38666666666683</v>
      </c>
      <c r="AE35" s="105">
        <f t="shared" si="3"/>
        <v>0</v>
      </c>
      <c r="AF35" s="105">
        <f t="shared" si="4"/>
        <v>0</v>
      </c>
      <c r="AG35" s="105">
        <f t="shared" si="5"/>
        <v>0</v>
      </c>
      <c r="AH35" s="105">
        <f t="shared" si="6"/>
        <v>0</v>
      </c>
      <c r="AI35" s="105">
        <f t="shared" si="7"/>
        <v>0</v>
      </c>
      <c r="AJ35" s="105">
        <f t="shared" si="8"/>
        <v>0</v>
      </c>
      <c r="AK35" s="105">
        <f t="shared" si="9"/>
        <v>95.411094890510938</v>
      </c>
      <c r="AL35" s="105">
        <f t="shared" si="10"/>
        <v>0</v>
      </c>
      <c r="AM35" s="105">
        <f t="shared" si="11"/>
        <v>92.930291970802912</v>
      </c>
      <c r="AN35" s="105">
        <f t="shared" si="12"/>
        <v>0</v>
      </c>
      <c r="AO35" s="105">
        <f t="shared" si="13"/>
        <v>100.98364963503646</v>
      </c>
      <c r="AP35" s="105">
        <f t="shared" si="14"/>
        <v>-252.3714598540146</v>
      </c>
      <c r="AQ35" s="105">
        <f t="shared" si="15"/>
        <v>347.95700729927006</v>
      </c>
      <c r="AR35" s="105">
        <f t="shared" si="16"/>
        <v>0</v>
      </c>
      <c r="AS35" s="105">
        <f t="shared" si="17"/>
        <v>0</v>
      </c>
      <c r="AT35" s="105">
        <f t="shared" si="18"/>
        <v>0</v>
      </c>
      <c r="AU35" s="105">
        <f t="shared" si="19"/>
        <v>0</v>
      </c>
      <c r="AV35" s="105">
        <f t="shared" si="20"/>
        <v>134.29343065693425</v>
      </c>
      <c r="AW35" s="105">
        <f t="shared" si="21"/>
        <v>1224.3321897810217</v>
      </c>
      <c r="AX35" s="105">
        <f t="shared" si="22"/>
        <v>3922.7405109489041</v>
      </c>
      <c r="AY35" s="105">
        <f t="shared" si="23"/>
        <v>0</v>
      </c>
      <c r="AZ35" s="105">
        <f t="shared" si="24"/>
        <v>35.785912408759124</v>
      </c>
      <c r="BA35" s="105">
        <f t="shared" si="25"/>
        <v>38.861167883211678</v>
      </c>
      <c r="BB35" s="2"/>
      <c r="BC35" s="105">
        <f t="shared" si="26"/>
        <v>51.297078747215977</v>
      </c>
      <c r="BD35" s="105">
        <f t="shared" si="27"/>
        <v>0</v>
      </c>
      <c r="BE35" s="105">
        <f t="shared" si="28"/>
        <v>0</v>
      </c>
      <c r="BF35" s="105">
        <f t="shared" si="29"/>
        <v>0</v>
      </c>
      <c r="BG35" s="105">
        <f t="shared" si="30"/>
        <v>0</v>
      </c>
      <c r="BH35" s="105">
        <f t="shared" si="31"/>
        <v>0</v>
      </c>
      <c r="BI35" s="105">
        <f t="shared" si="32"/>
        <v>0</v>
      </c>
      <c r="BJ35" s="105">
        <f t="shared" si="33"/>
        <v>12.07992089236371</v>
      </c>
      <c r="BK35" s="105">
        <f t="shared" si="34"/>
        <v>0</v>
      </c>
      <c r="BL35" s="105">
        <f t="shared" si="35"/>
        <v>11.765828458417662</v>
      </c>
      <c r="BM35" s="105">
        <f t="shared" si="36"/>
        <v>0</v>
      </c>
      <c r="BN35" s="105">
        <f t="shared" si="37"/>
        <v>12.785457502749356</v>
      </c>
      <c r="BO35" s="105">
        <f t="shared" si="38"/>
        <v>-31.952544659772474</v>
      </c>
      <c r="BP35" s="105">
        <f t="shared" si="39"/>
        <v>44.054552847782496</v>
      </c>
      <c r="BQ35" s="105">
        <f t="shared" si="40"/>
        <v>0</v>
      </c>
      <c r="BR35" s="105">
        <f t="shared" si="41"/>
        <v>0</v>
      </c>
      <c r="BS35" s="105">
        <f t="shared" si="42"/>
        <v>0</v>
      </c>
      <c r="BT35" s="105">
        <f t="shared" si="43"/>
        <v>0</v>
      </c>
      <c r="BU35" s="105">
        <f t="shared" si="44"/>
        <v>17.002781705434948</v>
      </c>
      <c r="BV35" s="105">
        <f t="shared" si="45"/>
        <v>155.01169979761013</v>
      </c>
      <c r="BW35" s="105">
        <f t="shared" si="46"/>
        <v>496.65497611060272</v>
      </c>
      <c r="BX35" s="105">
        <f t="shared" si="47"/>
        <v>0</v>
      </c>
      <c r="BY35" s="105">
        <f t="shared" si="48"/>
        <v>4.5308251776687278</v>
      </c>
      <c r="BZ35" s="105">
        <f t="shared" si="49"/>
        <v>4.92018076464554</v>
      </c>
    </row>
    <row r="36" spans="1:78" x14ac:dyDescent="0.3">
      <c r="A36" s="18" t="s">
        <v>288</v>
      </c>
      <c r="B36" s="21" t="s">
        <v>289</v>
      </c>
      <c r="C36" s="22">
        <f>_xlfn.XLOOKUP(A36,Rankings!K:K,Rankings!L:L)</f>
        <v>79.855789473684212</v>
      </c>
      <c r="D36" s="118">
        <f>_xlfn.XLOOKUP(A36,Rankings!K:K,Rankings!M:M)</f>
        <v>971.2</v>
      </c>
      <c r="E36" s="121">
        <v>42653.649999999994</v>
      </c>
      <c r="F36" s="121">
        <v>4650.0900000000011</v>
      </c>
      <c r="G36" s="121">
        <v>0</v>
      </c>
      <c r="H36" s="121">
        <v>15664.630000000006</v>
      </c>
      <c r="I36" s="121">
        <v>0</v>
      </c>
      <c r="J36" s="121">
        <v>4308.46</v>
      </c>
      <c r="K36" s="121">
        <v>0</v>
      </c>
      <c r="L36" s="121">
        <v>6295.23</v>
      </c>
      <c r="M36" s="121">
        <v>0</v>
      </c>
      <c r="N36" s="121">
        <v>5440.26</v>
      </c>
      <c r="O36" s="121">
        <v>0</v>
      </c>
      <c r="P36" s="121">
        <v>4912.2199999999993</v>
      </c>
      <c r="Q36" s="121">
        <v>17667.88</v>
      </c>
      <c r="R36" s="121">
        <v>8508.4600000000009</v>
      </c>
      <c r="S36" s="121">
        <v>-2879</v>
      </c>
      <c r="T36" s="121">
        <v>6422.74</v>
      </c>
      <c r="U36" s="121">
        <v>0</v>
      </c>
      <c r="V36" s="121">
        <v>0</v>
      </c>
      <c r="W36" s="121">
        <v>3796.2800000000007</v>
      </c>
      <c r="X36" s="121">
        <v>75241.920000000013</v>
      </c>
      <c r="Y36" s="121">
        <v>259545.49999999997</v>
      </c>
      <c r="Z36" s="121">
        <v>0</v>
      </c>
      <c r="AA36" s="121">
        <v>1380</v>
      </c>
      <c r="AB36" s="121">
        <v>1767.5300000000002</v>
      </c>
      <c r="AC36" s="121">
        <f t="shared" si="2"/>
        <v>455375.85</v>
      </c>
      <c r="AD36" s="153">
        <v>480.43755296034419</v>
      </c>
      <c r="AE36" s="105">
        <f t="shared" si="3"/>
        <v>58.231094209298355</v>
      </c>
      <c r="AF36" s="105">
        <f t="shared" si="4"/>
        <v>0</v>
      </c>
      <c r="AG36" s="105">
        <f t="shared" si="5"/>
        <v>196.16148188181336</v>
      </c>
      <c r="AH36" s="105">
        <f t="shared" si="6"/>
        <v>0</v>
      </c>
      <c r="AI36" s="105">
        <f t="shared" si="7"/>
        <v>53.953007394909243</v>
      </c>
      <c r="AJ36" s="105">
        <f t="shared" si="8"/>
        <v>0</v>
      </c>
      <c r="AK36" s="105">
        <f t="shared" si="9"/>
        <v>78.832480919552339</v>
      </c>
      <c r="AL36" s="105">
        <f t="shared" si="10"/>
        <v>0</v>
      </c>
      <c r="AM36" s="105">
        <f t="shared" si="11"/>
        <v>68.126056180219607</v>
      </c>
      <c r="AN36" s="105">
        <f t="shared" si="12"/>
        <v>0</v>
      </c>
      <c r="AO36" s="105">
        <f t="shared" si="13"/>
        <v>61.513636423552974</v>
      </c>
      <c r="AP36" s="105">
        <f t="shared" si="14"/>
        <v>221.2473274191635</v>
      </c>
      <c r="AQ36" s="105">
        <f t="shared" si="15"/>
        <v>106.5478164586162</v>
      </c>
      <c r="AR36" s="105">
        <f t="shared" si="16"/>
        <v>-36.052489355812448</v>
      </c>
      <c r="AS36" s="105">
        <f t="shared" si="17"/>
        <v>80.429234277579312</v>
      </c>
      <c r="AT36" s="105">
        <f t="shared" si="18"/>
        <v>0</v>
      </c>
      <c r="AU36" s="105">
        <f t="shared" si="19"/>
        <v>0</v>
      </c>
      <c r="AV36" s="105">
        <f t="shared" si="20"/>
        <v>47.539195655326054</v>
      </c>
      <c r="AW36" s="105">
        <f t="shared" si="21"/>
        <v>942.22247999683657</v>
      </c>
      <c r="AX36" s="105">
        <f t="shared" si="22"/>
        <v>3250.1776228200833</v>
      </c>
      <c r="AY36" s="105">
        <f t="shared" si="23"/>
        <v>0</v>
      </c>
      <c r="AZ36" s="105">
        <f t="shared" si="24"/>
        <v>17.281151549503711</v>
      </c>
      <c r="BA36" s="105">
        <f t="shared" si="25"/>
        <v>22.134024491517607</v>
      </c>
      <c r="BB36" s="2"/>
      <c r="BC36" s="105">
        <f t="shared" si="26"/>
        <v>43.918502883031294</v>
      </c>
      <c r="BD36" s="105">
        <f t="shared" si="27"/>
        <v>4.7879839373970352</v>
      </c>
      <c r="BE36" s="105">
        <f t="shared" si="28"/>
        <v>0</v>
      </c>
      <c r="BF36" s="105">
        <f t="shared" si="29"/>
        <v>16.129149505766069</v>
      </c>
      <c r="BG36" s="105">
        <f t="shared" si="30"/>
        <v>0</v>
      </c>
      <c r="BH36" s="105">
        <f t="shared" si="31"/>
        <v>4.4362232289950576</v>
      </c>
      <c r="BI36" s="105">
        <f t="shared" si="32"/>
        <v>0</v>
      </c>
      <c r="BJ36" s="105">
        <f t="shared" si="33"/>
        <v>6.4819089785831956</v>
      </c>
      <c r="BK36" s="105">
        <f t="shared" si="34"/>
        <v>0</v>
      </c>
      <c r="BL36" s="105">
        <f t="shared" si="35"/>
        <v>5.6015856672158151</v>
      </c>
      <c r="BM36" s="105">
        <f t="shared" si="36"/>
        <v>0</v>
      </c>
      <c r="BN36" s="105">
        <f t="shared" si="37"/>
        <v>5.0578871499176268</v>
      </c>
      <c r="BO36" s="105">
        <f t="shared" si="38"/>
        <v>18.191803953871499</v>
      </c>
      <c r="BP36" s="105">
        <f t="shared" si="39"/>
        <v>8.7607701812191117</v>
      </c>
      <c r="BQ36" s="105">
        <f t="shared" si="40"/>
        <v>-2.9643739703459637</v>
      </c>
      <c r="BR36" s="105">
        <f t="shared" si="41"/>
        <v>6.6132001647446454</v>
      </c>
      <c r="BS36" s="105">
        <f t="shared" si="42"/>
        <v>0</v>
      </c>
      <c r="BT36" s="105">
        <f t="shared" si="43"/>
        <v>0</v>
      </c>
      <c r="BU36" s="105">
        <f t="shared" si="44"/>
        <v>3.9088550247116975</v>
      </c>
      <c r="BV36" s="105">
        <f t="shared" si="45"/>
        <v>77.473146622734774</v>
      </c>
      <c r="BW36" s="105">
        <f t="shared" si="46"/>
        <v>267.24207166392085</v>
      </c>
      <c r="BX36" s="105">
        <f t="shared" si="47"/>
        <v>0</v>
      </c>
      <c r="BY36" s="105">
        <f t="shared" si="48"/>
        <v>1.4209225700164745</v>
      </c>
      <c r="BZ36" s="105">
        <f t="shared" si="49"/>
        <v>1.8199443986820429</v>
      </c>
    </row>
    <row r="37" spans="1:78" x14ac:dyDescent="0.3">
      <c r="A37" s="18" t="s">
        <v>294</v>
      </c>
      <c r="B37" s="21" t="s">
        <v>295</v>
      </c>
      <c r="C37" s="22">
        <f>_xlfn.XLOOKUP(A37,Rankings!K:K,Rankings!L:L)</f>
        <v>163.89473684210526</v>
      </c>
      <c r="D37" s="118">
        <f>_xlfn.XLOOKUP(A37,Rankings!K:K,Rankings!M:M)</f>
        <v>1427.55</v>
      </c>
      <c r="E37" s="121">
        <v>59618.079999999987</v>
      </c>
      <c r="F37" s="121">
        <v>0</v>
      </c>
      <c r="G37" s="121">
        <v>66.19</v>
      </c>
      <c r="H37" s="121">
        <v>0</v>
      </c>
      <c r="I37" s="121">
        <v>0</v>
      </c>
      <c r="J37" s="121">
        <v>15.94</v>
      </c>
      <c r="K37" s="121">
        <v>0</v>
      </c>
      <c r="L37" s="121">
        <v>16837.550000000003</v>
      </c>
      <c r="M37" s="121">
        <v>0</v>
      </c>
      <c r="N37" s="121">
        <v>15978.28</v>
      </c>
      <c r="O37" s="121">
        <v>0</v>
      </c>
      <c r="P37" s="121">
        <v>17169.599999999984</v>
      </c>
      <c r="Q37" s="121">
        <v>33300.959999999992</v>
      </c>
      <c r="R37" s="121">
        <v>43918.61</v>
      </c>
      <c r="S37" s="121">
        <v>0</v>
      </c>
      <c r="T37" s="121">
        <v>2298.5799999999995</v>
      </c>
      <c r="U37" s="121">
        <v>0</v>
      </c>
      <c r="V37" s="121">
        <v>0</v>
      </c>
      <c r="W37" s="121">
        <v>34214.659999999996</v>
      </c>
      <c r="X37" s="121">
        <v>328162.95</v>
      </c>
      <c r="Y37" s="121">
        <v>674876.14999999991</v>
      </c>
      <c r="Z37" s="121">
        <v>0</v>
      </c>
      <c r="AA37" s="121">
        <v>2457.5</v>
      </c>
      <c r="AB37" s="121">
        <v>3674.1000000000004</v>
      </c>
      <c r="AC37" s="121">
        <f t="shared" si="2"/>
        <v>1232589.1499999999</v>
      </c>
      <c r="AD37" s="153">
        <v>268.53708106854549</v>
      </c>
      <c r="AE37" s="105">
        <f t="shared" si="3"/>
        <v>0</v>
      </c>
      <c r="AF37" s="105">
        <f t="shared" si="4"/>
        <v>0.4038567758509955</v>
      </c>
      <c r="AG37" s="105">
        <f t="shared" si="5"/>
        <v>0</v>
      </c>
      <c r="AH37" s="105">
        <f t="shared" si="6"/>
        <v>0</v>
      </c>
      <c r="AI37" s="105">
        <f t="shared" si="7"/>
        <v>9.7257546563904951E-2</v>
      </c>
      <c r="AJ37" s="105">
        <f t="shared" si="8"/>
        <v>0</v>
      </c>
      <c r="AK37" s="105">
        <f t="shared" si="9"/>
        <v>102.73392742453439</v>
      </c>
      <c r="AL37" s="105">
        <f t="shared" si="10"/>
        <v>0</v>
      </c>
      <c r="AM37" s="105">
        <f t="shared" si="11"/>
        <v>97.491111111111124</v>
      </c>
      <c r="AN37" s="105">
        <f t="shared" si="12"/>
        <v>0</v>
      </c>
      <c r="AO37" s="105">
        <f t="shared" si="13"/>
        <v>104.75992292870896</v>
      </c>
      <c r="AP37" s="105">
        <f t="shared" si="14"/>
        <v>203.18504816955681</v>
      </c>
      <c r="AQ37" s="105">
        <f t="shared" si="15"/>
        <v>267.96839755940914</v>
      </c>
      <c r="AR37" s="105">
        <f t="shared" si="16"/>
        <v>0</v>
      </c>
      <c r="AS37" s="105">
        <f t="shared" si="17"/>
        <v>14.024733461785482</v>
      </c>
      <c r="AT37" s="105">
        <f t="shared" si="18"/>
        <v>0</v>
      </c>
      <c r="AU37" s="105">
        <f t="shared" si="19"/>
        <v>0</v>
      </c>
      <c r="AV37" s="105">
        <f t="shared" si="20"/>
        <v>208.75996788696207</v>
      </c>
      <c r="AW37" s="105">
        <f t="shared" si="21"/>
        <v>2002.2787572254335</v>
      </c>
      <c r="AX37" s="105">
        <f t="shared" si="22"/>
        <v>4117.7414418754006</v>
      </c>
      <c r="AY37" s="105">
        <f t="shared" si="23"/>
        <v>0</v>
      </c>
      <c r="AZ37" s="105">
        <f t="shared" si="24"/>
        <v>14.994380218368658</v>
      </c>
      <c r="BA37" s="105">
        <f t="shared" si="25"/>
        <v>22.417437379576111</v>
      </c>
      <c r="BB37" s="2"/>
      <c r="BC37" s="105">
        <f t="shared" si="26"/>
        <v>41.762516199082334</v>
      </c>
      <c r="BD37" s="105">
        <f t="shared" si="27"/>
        <v>0</v>
      </c>
      <c r="BE37" s="105">
        <f t="shared" si="28"/>
        <v>4.6366151798535954E-2</v>
      </c>
      <c r="BF37" s="105">
        <f t="shared" si="29"/>
        <v>0</v>
      </c>
      <c r="BG37" s="105">
        <f t="shared" si="30"/>
        <v>0</v>
      </c>
      <c r="BH37" s="105">
        <f t="shared" si="31"/>
        <v>1.1165983678330006E-2</v>
      </c>
      <c r="BI37" s="105">
        <f t="shared" si="32"/>
        <v>0</v>
      </c>
      <c r="BJ37" s="105">
        <f t="shared" si="33"/>
        <v>11.794718223529825</v>
      </c>
      <c r="BK37" s="105">
        <f t="shared" si="34"/>
        <v>0</v>
      </c>
      <c r="BL37" s="105">
        <f t="shared" si="35"/>
        <v>11.192798851178594</v>
      </c>
      <c r="BM37" s="105">
        <f t="shared" si="36"/>
        <v>0</v>
      </c>
      <c r="BN37" s="105">
        <f t="shared" si="37"/>
        <v>12.027319533466418</v>
      </c>
      <c r="BO37" s="105">
        <f t="shared" si="38"/>
        <v>23.327351056005039</v>
      </c>
      <c r="BP37" s="105">
        <f t="shared" si="39"/>
        <v>30.765023992154394</v>
      </c>
      <c r="BQ37" s="105">
        <f t="shared" si="40"/>
        <v>0</v>
      </c>
      <c r="BR37" s="105">
        <f t="shared" si="41"/>
        <v>1.6101572624426461</v>
      </c>
      <c r="BS37" s="105">
        <f t="shared" si="42"/>
        <v>0</v>
      </c>
      <c r="BT37" s="105">
        <f t="shared" si="43"/>
        <v>0</v>
      </c>
      <c r="BU37" s="105">
        <f t="shared" si="44"/>
        <v>23.967398690063394</v>
      </c>
      <c r="BV37" s="105">
        <f t="shared" si="45"/>
        <v>229.87842807607441</v>
      </c>
      <c r="BW37" s="105">
        <f t="shared" si="46"/>
        <v>472.75132219536965</v>
      </c>
      <c r="BX37" s="105">
        <f t="shared" si="47"/>
        <v>0</v>
      </c>
      <c r="BY37" s="105">
        <f t="shared" si="48"/>
        <v>1.721480858814052</v>
      </c>
      <c r="BZ37" s="105">
        <f t="shared" si="49"/>
        <v>2.5737102027949987</v>
      </c>
    </row>
    <row r="38" spans="1:78" x14ac:dyDescent="0.3">
      <c r="A38" s="18" t="s">
        <v>302</v>
      </c>
      <c r="B38" s="21" t="s">
        <v>303</v>
      </c>
      <c r="C38" s="22">
        <f>_xlfn.XLOOKUP(A38,Rankings!K:K,Rankings!L:L)</f>
        <v>152.19999999999999</v>
      </c>
      <c r="D38" s="118">
        <f>_xlfn.XLOOKUP(A38,Rankings!K:K,Rankings!M:M)</f>
        <v>951.51</v>
      </c>
      <c r="E38" s="121">
        <v>65489.000000000007</v>
      </c>
      <c r="F38" s="121">
        <v>0</v>
      </c>
      <c r="G38" s="121">
        <v>0</v>
      </c>
      <c r="H38" s="121">
        <v>0</v>
      </c>
      <c r="I38" s="121">
        <v>0</v>
      </c>
      <c r="J38" s="121">
        <v>0</v>
      </c>
      <c r="K38" s="121">
        <v>0</v>
      </c>
      <c r="L38" s="121">
        <v>9903.7900000000009</v>
      </c>
      <c r="M38" s="121">
        <v>0</v>
      </c>
      <c r="N38" s="121">
        <v>6191.0999999999995</v>
      </c>
      <c r="O38" s="121">
        <v>0</v>
      </c>
      <c r="P38" s="121">
        <v>7793.8699999999762</v>
      </c>
      <c r="Q38" s="121">
        <v>15075.189999999999</v>
      </c>
      <c r="R38" s="121">
        <v>29944.529999999995</v>
      </c>
      <c r="S38" s="121">
        <v>0</v>
      </c>
      <c r="T38" s="121">
        <v>5040.01</v>
      </c>
      <c r="U38" s="121">
        <v>0</v>
      </c>
      <c r="V38" s="121">
        <v>0</v>
      </c>
      <c r="W38" s="121">
        <v>30268.740000000005</v>
      </c>
      <c r="X38" s="121">
        <v>268917.12000000005</v>
      </c>
      <c r="Y38" s="121">
        <v>529415.67999999993</v>
      </c>
      <c r="Z38" s="121">
        <v>0</v>
      </c>
      <c r="AA38" s="121">
        <v>1971</v>
      </c>
      <c r="AB38" s="121">
        <v>3037.9300000000003</v>
      </c>
      <c r="AC38" s="121">
        <f t="shared" si="2"/>
        <v>973047.96000000008</v>
      </c>
      <c r="AD38" s="153">
        <v>295.65539762395434</v>
      </c>
      <c r="AE38" s="105">
        <f t="shared" si="3"/>
        <v>0</v>
      </c>
      <c r="AF38" s="105">
        <f t="shared" si="4"/>
        <v>0</v>
      </c>
      <c r="AG38" s="105">
        <f t="shared" si="5"/>
        <v>0</v>
      </c>
      <c r="AH38" s="105">
        <f t="shared" si="6"/>
        <v>0</v>
      </c>
      <c r="AI38" s="105">
        <f t="shared" si="7"/>
        <v>0</v>
      </c>
      <c r="AJ38" s="105">
        <f t="shared" si="8"/>
        <v>0</v>
      </c>
      <c r="AK38" s="105">
        <f t="shared" si="9"/>
        <v>65.070893561103816</v>
      </c>
      <c r="AL38" s="105">
        <f t="shared" si="10"/>
        <v>0</v>
      </c>
      <c r="AM38" s="105">
        <f t="shared" si="11"/>
        <v>40.677398160315377</v>
      </c>
      <c r="AN38" s="105">
        <f t="shared" si="12"/>
        <v>0</v>
      </c>
      <c r="AO38" s="105">
        <f t="shared" si="13"/>
        <v>51.208081471747548</v>
      </c>
      <c r="AP38" s="105">
        <f t="shared" si="14"/>
        <v>99.048554533508536</v>
      </c>
      <c r="AQ38" s="105">
        <f t="shared" si="15"/>
        <v>196.74461235216819</v>
      </c>
      <c r="AR38" s="105">
        <f t="shared" si="16"/>
        <v>0</v>
      </c>
      <c r="AS38" s="105">
        <f t="shared" si="17"/>
        <v>33.114388961892253</v>
      </c>
      <c r="AT38" s="105">
        <f t="shared" si="18"/>
        <v>0</v>
      </c>
      <c r="AU38" s="105">
        <f t="shared" si="19"/>
        <v>0</v>
      </c>
      <c r="AV38" s="105">
        <f t="shared" si="20"/>
        <v>198.87477003942186</v>
      </c>
      <c r="AW38" s="105">
        <f t="shared" si="21"/>
        <v>1766.8667542706969</v>
      </c>
      <c r="AX38" s="105">
        <f t="shared" si="22"/>
        <v>3478.4210249671482</v>
      </c>
      <c r="AY38" s="105">
        <f t="shared" si="23"/>
        <v>0</v>
      </c>
      <c r="AZ38" s="105">
        <f t="shared" si="24"/>
        <v>12.950065703022339</v>
      </c>
      <c r="BA38" s="105">
        <f t="shared" si="25"/>
        <v>19.960118265440215</v>
      </c>
      <c r="BB38" s="2"/>
      <c r="BC38" s="105">
        <f t="shared" si="26"/>
        <v>68.826391735241884</v>
      </c>
      <c r="BD38" s="105">
        <f t="shared" si="27"/>
        <v>0</v>
      </c>
      <c r="BE38" s="105">
        <f t="shared" si="28"/>
        <v>0</v>
      </c>
      <c r="BF38" s="105">
        <f t="shared" si="29"/>
        <v>0</v>
      </c>
      <c r="BG38" s="105">
        <f t="shared" si="30"/>
        <v>0</v>
      </c>
      <c r="BH38" s="105">
        <f t="shared" si="31"/>
        <v>0</v>
      </c>
      <c r="BI38" s="105">
        <f t="shared" si="32"/>
        <v>0</v>
      </c>
      <c r="BJ38" s="105">
        <f t="shared" si="33"/>
        <v>10.408498071486376</v>
      </c>
      <c r="BK38" s="105">
        <f t="shared" si="34"/>
        <v>0</v>
      </c>
      <c r="BL38" s="105">
        <f t="shared" si="35"/>
        <v>6.5066052905381966</v>
      </c>
      <c r="BM38" s="105">
        <f t="shared" si="36"/>
        <v>0</v>
      </c>
      <c r="BN38" s="105">
        <f t="shared" si="37"/>
        <v>8.1910542190833269</v>
      </c>
      <c r="BO38" s="105">
        <f t="shared" si="38"/>
        <v>15.843438324347614</v>
      </c>
      <c r="BP38" s="105">
        <f t="shared" si="39"/>
        <v>31.470536305451329</v>
      </c>
      <c r="BQ38" s="105">
        <f t="shared" si="40"/>
        <v>0</v>
      </c>
      <c r="BR38" s="105">
        <f t="shared" si="41"/>
        <v>5.2968544734159391</v>
      </c>
      <c r="BS38" s="105">
        <f t="shared" si="42"/>
        <v>0</v>
      </c>
      <c r="BT38" s="105">
        <f t="shared" si="43"/>
        <v>0</v>
      </c>
      <c r="BU38" s="105">
        <f t="shared" si="44"/>
        <v>31.811268404956337</v>
      </c>
      <c r="BV38" s="105">
        <f t="shared" si="45"/>
        <v>282.62143330075361</v>
      </c>
      <c r="BW38" s="105">
        <f t="shared" si="46"/>
        <v>556.39528749040994</v>
      </c>
      <c r="BX38" s="105">
        <f t="shared" si="47"/>
        <v>0</v>
      </c>
      <c r="BY38" s="105">
        <f t="shared" si="48"/>
        <v>2.0714443358451304</v>
      </c>
      <c r="BZ38" s="105">
        <f t="shared" si="49"/>
        <v>3.1927462664606785</v>
      </c>
    </row>
    <row r="39" spans="1:78" x14ac:dyDescent="0.3">
      <c r="A39" s="18" t="s">
        <v>304</v>
      </c>
      <c r="B39" s="21" t="s">
        <v>305</v>
      </c>
      <c r="C39" s="22">
        <f>_xlfn.XLOOKUP(A39,Rankings!K:K,Rankings!L:L)</f>
        <v>70</v>
      </c>
      <c r="D39" s="118">
        <f>_xlfn.XLOOKUP(A39,Rankings!K:K,Rankings!M:M)</f>
        <v>554.34</v>
      </c>
      <c r="E39" s="121">
        <v>31436.340000000004</v>
      </c>
      <c r="F39" s="121">
        <v>5450.2899999999981</v>
      </c>
      <c r="G39" s="121">
        <v>0</v>
      </c>
      <c r="H39" s="121">
        <v>0</v>
      </c>
      <c r="I39" s="121">
        <v>0</v>
      </c>
      <c r="J39" s="121">
        <v>0</v>
      </c>
      <c r="K39" s="121">
        <v>0</v>
      </c>
      <c r="L39" s="121">
        <v>8347.59</v>
      </c>
      <c r="M39" s="121">
        <v>0</v>
      </c>
      <c r="N39" s="121">
        <v>7358.0100000000011</v>
      </c>
      <c r="O39" s="121">
        <v>0</v>
      </c>
      <c r="P39" s="121">
        <v>3452.6400000000008</v>
      </c>
      <c r="Q39" s="121">
        <v>21061.61</v>
      </c>
      <c r="R39" s="121">
        <v>9461.5300000000007</v>
      </c>
      <c r="S39" s="121">
        <v>0</v>
      </c>
      <c r="T39" s="121">
        <v>4610.9100000000017</v>
      </c>
      <c r="U39" s="121">
        <v>0</v>
      </c>
      <c r="V39" s="121">
        <v>0</v>
      </c>
      <c r="W39" s="121">
        <v>15658.670000000002</v>
      </c>
      <c r="X39" s="121">
        <v>156994.50999999995</v>
      </c>
      <c r="Y39" s="121">
        <v>244971.8</v>
      </c>
      <c r="Z39" s="121">
        <v>0</v>
      </c>
      <c r="AA39" s="121">
        <v>2700</v>
      </c>
      <c r="AB39" s="121">
        <v>2347.9300000000003</v>
      </c>
      <c r="AC39" s="121">
        <f t="shared" si="2"/>
        <v>513851.82999999996</v>
      </c>
      <c r="AD39" s="153">
        <v>303.57587500000005</v>
      </c>
      <c r="AE39" s="105">
        <f t="shared" si="3"/>
        <v>77.861285714285685</v>
      </c>
      <c r="AF39" s="105">
        <f t="shared" si="4"/>
        <v>0</v>
      </c>
      <c r="AG39" s="105">
        <f t="shared" si="5"/>
        <v>0</v>
      </c>
      <c r="AH39" s="105">
        <f t="shared" si="6"/>
        <v>0</v>
      </c>
      <c r="AI39" s="105">
        <f t="shared" si="7"/>
        <v>0</v>
      </c>
      <c r="AJ39" s="105">
        <f t="shared" si="8"/>
        <v>0</v>
      </c>
      <c r="AK39" s="105">
        <f t="shared" si="9"/>
        <v>119.25128571428571</v>
      </c>
      <c r="AL39" s="105">
        <f t="shared" si="10"/>
        <v>0</v>
      </c>
      <c r="AM39" s="105">
        <f t="shared" si="11"/>
        <v>105.11442857142859</v>
      </c>
      <c r="AN39" s="105">
        <f t="shared" si="12"/>
        <v>0</v>
      </c>
      <c r="AO39" s="105">
        <f t="shared" si="13"/>
        <v>49.323428571428586</v>
      </c>
      <c r="AP39" s="105">
        <f t="shared" si="14"/>
        <v>300.88014285714286</v>
      </c>
      <c r="AQ39" s="105">
        <f t="shared" si="15"/>
        <v>135.1647142857143</v>
      </c>
      <c r="AR39" s="105">
        <f t="shared" si="16"/>
        <v>0</v>
      </c>
      <c r="AS39" s="105">
        <f t="shared" si="17"/>
        <v>65.870142857142881</v>
      </c>
      <c r="AT39" s="105">
        <f t="shared" si="18"/>
        <v>0</v>
      </c>
      <c r="AU39" s="105">
        <f t="shared" si="19"/>
        <v>0</v>
      </c>
      <c r="AV39" s="105">
        <f t="shared" si="20"/>
        <v>223.69528571428575</v>
      </c>
      <c r="AW39" s="105">
        <f t="shared" si="21"/>
        <v>2242.7787142857137</v>
      </c>
      <c r="AX39" s="105">
        <f t="shared" si="22"/>
        <v>3499.5971428571429</v>
      </c>
      <c r="AY39" s="105">
        <f t="shared" si="23"/>
        <v>0</v>
      </c>
      <c r="AZ39" s="105">
        <f t="shared" si="24"/>
        <v>38.571428571428569</v>
      </c>
      <c r="BA39" s="105">
        <f t="shared" si="25"/>
        <v>33.541857142857147</v>
      </c>
      <c r="BB39" s="2"/>
      <c r="BC39" s="105">
        <f t="shared" si="26"/>
        <v>56.709492369304044</v>
      </c>
      <c r="BD39" s="105">
        <f t="shared" si="27"/>
        <v>9.8320344914673274</v>
      </c>
      <c r="BE39" s="105">
        <f t="shared" si="28"/>
        <v>0</v>
      </c>
      <c r="BF39" s="105">
        <f t="shared" si="29"/>
        <v>0</v>
      </c>
      <c r="BG39" s="105">
        <f t="shared" si="30"/>
        <v>0</v>
      </c>
      <c r="BH39" s="105">
        <f t="shared" si="31"/>
        <v>0</v>
      </c>
      <c r="BI39" s="105">
        <f t="shared" si="32"/>
        <v>0</v>
      </c>
      <c r="BJ39" s="105">
        <f t="shared" si="33"/>
        <v>15.058610239203377</v>
      </c>
      <c r="BK39" s="105">
        <f t="shared" si="34"/>
        <v>0</v>
      </c>
      <c r="BL39" s="105">
        <f t="shared" si="35"/>
        <v>13.273460331204678</v>
      </c>
      <c r="BM39" s="105">
        <f t="shared" si="36"/>
        <v>0</v>
      </c>
      <c r="BN39" s="105">
        <f t="shared" si="37"/>
        <v>6.2283796947721628</v>
      </c>
      <c r="BO39" s="105">
        <f t="shared" si="38"/>
        <v>37.99402893531046</v>
      </c>
      <c r="BP39" s="105">
        <f t="shared" si="39"/>
        <v>17.068099000613341</v>
      </c>
      <c r="BQ39" s="105">
        <f t="shared" si="40"/>
        <v>0</v>
      </c>
      <c r="BR39" s="105">
        <f t="shared" si="41"/>
        <v>8.3178374282931085</v>
      </c>
      <c r="BS39" s="105">
        <f t="shared" si="42"/>
        <v>0</v>
      </c>
      <c r="BT39" s="105">
        <f t="shared" si="43"/>
        <v>0</v>
      </c>
      <c r="BU39" s="105">
        <f t="shared" si="44"/>
        <v>28.247411336003175</v>
      </c>
      <c r="BV39" s="105">
        <f t="shared" si="45"/>
        <v>283.20978100082971</v>
      </c>
      <c r="BW39" s="105">
        <f t="shared" si="46"/>
        <v>441.91615254176133</v>
      </c>
      <c r="BX39" s="105">
        <f t="shared" si="47"/>
        <v>0</v>
      </c>
      <c r="BY39" s="105">
        <f t="shared" si="48"/>
        <v>4.8706569975105527</v>
      </c>
      <c r="BZ39" s="105">
        <f t="shared" si="49"/>
        <v>4.2355413645055382</v>
      </c>
    </row>
    <row r="40" spans="1:78" x14ac:dyDescent="0.3">
      <c r="A40" s="18" t="s">
        <v>321</v>
      </c>
      <c r="B40" s="21" t="s">
        <v>322</v>
      </c>
      <c r="C40" s="22">
        <f>_xlfn.XLOOKUP(A40,Rankings!K:K,Rankings!L:L)</f>
        <v>200</v>
      </c>
      <c r="D40" s="118">
        <f>_xlfn.XLOOKUP(A40,Rankings!K:K,Rankings!M:M)</f>
        <v>740.14</v>
      </c>
      <c r="E40" s="121">
        <v>49253.430000000008</v>
      </c>
      <c r="F40" s="121">
        <v>9635.3500000000022</v>
      </c>
      <c r="G40" s="121">
        <v>0</v>
      </c>
      <c r="H40" s="121">
        <v>0</v>
      </c>
      <c r="I40" s="121">
        <v>0</v>
      </c>
      <c r="J40" s="121">
        <v>0</v>
      </c>
      <c r="K40" s="121">
        <v>0</v>
      </c>
      <c r="L40" s="121">
        <v>10404.64</v>
      </c>
      <c r="M40" s="121">
        <v>30884.649999999991</v>
      </c>
      <c r="N40" s="121">
        <v>11371.179999999998</v>
      </c>
      <c r="O40" s="121">
        <v>0</v>
      </c>
      <c r="P40" s="121">
        <v>26409.940000000002</v>
      </c>
      <c r="Q40" s="121">
        <v>10498.78</v>
      </c>
      <c r="R40" s="121">
        <v>39256.820000000007</v>
      </c>
      <c r="S40" s="121">
        <v>0</v>
      </c>
      <c r="T40" s="121">
        <v>0</v>
      </c>
      <c r="U40" s="121">
        <v>0</v>
      </c>
      <c r="V40" s="121">
        <v>0</v>
      </c>
      <c r="W40" s="121">
        <v>3997.2699999999995</v>
      </c>
      <c r="X40" s="121">
        <v>302654.30999999994</v>
      </c>
      <c r="Y40" s="121">
        <v>560839.12000000011</v>
      </c>
      <c r="Z40" s="121">
        <v>0</v>
      </c>
      <c r="AA40" s="121">
        <v>3224.5</v>
      </c>
      <c r="AB40" s="121">
        <v>3471.59</v>
      </c>
      <c r="AC40" s="121">
        <f t="shared" si="2"/>
        <v>1061901.58</v>
      </c>
      <c r="AD40" s="153">
        <v>195.31974874371861</v>
      </c>
      <c r="AE40" s="105">
        <f t="shared" si="3"/>
        <v>48.176750000000013</v>
      </c>
      <c r="AF40" s="105">
        <f t="shared" si="4"/>
        <v>0</v>
      </c>
      <c r="AG40" s="105">
        <f t="shared" si="5"/>
        <v>0</v>
      </c>
      <c r="AH40" s="105">
        <f t="shared" si="6"/>
        <v>0</v>
      </c>
      <c r="AI40" s="105">
        <f t="shared" si="7"/>
        <v>0</v>
      </c>
      <c r="AJ40" s="105">
        <f t="shared" si="8"/>
        <v>0</v>
      </c>
      <c r="AK40" s="105">
        <f t="shared" si="9"/>
        <v>52.023199999999996</v>
      </c>
      <c r="AL40" s="105">
        <f t="shared" si="10"/>
        <v>154.42324999999994</v>
      </c>
      <c r="AM40" s="105">
        <f t="shared" si="11"/>
        <v>56.855899999999991</v>
      </c>
      <c r="AN40" s="105">
        <f t="shared" si="12"/>
        <v>0</v>
      </c>
      <c r="AO40" s="105">
        <f t="shared" si="13"/>
        <v>132.0497</v>
      </c>
      <c r="AP40" s="105">
        <f t="shared" si="14"/>
        <v>52.493900000000004</v>
      </c>
      <c r="AQ40" s="105">
        <f t="shared" si="15"/>
        <v>196.28410000000002</v>
      </c>
      <c r="AR40" s="105">
        <f t="shared" si="16"/>
        <v>0</v>
      </c>
      <c r="AS40" s="105">
        <f t="shared" si="17"/>
        <v>0</v>
      </c>
      <c r="AT40" s="105">
        <f t="shared" si="18"/>
        <v>0</v>
      </c>
      <c r="AU40" s="105">
        <f t="shared" si="19"/>
        <v>0</v>
      </c>
      <c r="AV40" s="105">
        <f t="shared" si="20"/>
        <v>19.986349999999998</v>
      </c>
      <c r="AW40" s="105">
        <f t="shared" si="21"/>
        <v>1513.2715499999997</v>
      </c>
      <c r="AX40" s="105">
        <f t="shared" si="22"/>
        <v>2804.1956000000005</v>
      </c>
      <c r="AY40" s="105">
        <f t="shared" si="23"/>
        <v>0</v>
      </c>
      <c r="AZ40" s="105">
        <f t="shared" si="24"/>
        <v>16.122499999999999</v>
      </c>
      <c r="BA40" s="105">
        <f t="shared" si="25"/>
        <v>17.357950000000002</v>
      </c>
      <c r="BB40" s="2"/>
      <c r="BC40" s="105">
        <f t="shared" si="26"/>
        <v>66.546099386602549</v>
      </c>
      <c r="BD40" s="105">
        <f t="shared" si="27"/>
        <v>13.018280325343857</v>
      </c>
      <c r="BE40" s="105">
        <f t="shared" si="28"/>
        <v>0</v>
      </c>
      <c r="BF40" s="105">
        <f t="shared" si="29"/>
        <v>0</v>
      </c>
      <c r="BG40" s="105">
        <f t="shared" si="30"/>
        <v>0</v>
      </c>
      <c r="BH40" s="105">
        <f t="shared" si="31"/>
        <v>0</v>
      </c>
      <c r="BI40" s="105">
        <f t="shared" si="32"/>
        <v>0</v>
      </c>
      <c r="BJ40" s="105">
        <f t="shared" si="33"/>
        <v>14.057664766125328</v>
      </c>
      <c r="BK40" s="105">
        <f t="shared" si="34"/>
        <v>41.728119004512649</v>
      </c>
      <c r="BL40" s="105">
        <f t="shared" si="35"/>
        <v>15.363552841354336</v>
      </c>
      <c r="BM40" s="105">
        <f t="shared" si="36"/>
        <v>0</v>
      </c>
      <c r="BN40" s="105">
        <f t="shared" si="37"/>
        <v>35.682357391844789</v>
      </c>
      <c r="BO40" s="105">
        <f t="shared" si="38"/>
        <v>14.184856918961279</v>
      </c>
      <c r="BP40" s="105">
        <f t="shared" si="39"/>
        <v>53.039722214716143</v>
      </c>
      <c r="BQ40" s="105">
        <f t="shared" si="40"/>
        <v>0</v>
      </c>
      <c r="BR40" s="105">
        <f t="shared" si="41"/>
        <v>0</v>
      </c>
      <c r="BS40" s="105">
        <f t="shared" si="42"/>
        <v>0</v>
      </c>
      <c r="BT40" s="105">
        <f t="shared" si="43"/>
        <v>0</v>
      </c>
      <c r="BU40" s="105">
        <f t="shared" si="44"/>
        <v>5.4006944632096623</v>
      </c>
      <c r="BV40" s="105">
        <f t="shared" si="45"/>
        <v>408.91494852325229</v>
      </c>
      <c r="BW40" s="105">
        <f t="shared" si="46"/>
        <v>757.74734509687369</v>
      </c>
      <c r="BX40" s="105">
        <f t="shared" si="47"/>
        <v>0</v>
      </c>
      <c r="BY40" s="105">
        <f t="shared" si="48"/>
        <v>4.3566082092577076</v>
      </c>
      <c r="BZ40" s="105">
        <f t="shared" si="49"/>
        <v>4.6904504553192643</v>
      </c>
    </row>
    <row r="41" spans="1:78" x14ac:dyDescent="0.3">
      <c r="A41" s="18" t="s">
        <v>328</v>
      </c>
      <c r="B41" s="21" t="s">
        <v>329</v>
      </c>
      <c r="C41" s="22">
        <f>_xlfn.XLOOKUP(A41,Rankings!K:K,Rankings!L:L)</f>
        <v>29</v>
      </c>
      <c r="D41" s="118">
        <f>_xlfn.XLOOKUP(A41,Rankings!K:K,Rankings!M:M)</f>
        <v>320.29000000000002</v>
      </c>
      <c r="E41" s="121">
        <v>31331.7</v>
      </c>
      <c r="F41" s="121">
        <v>0</v>
      </c>
      <c r="G41" s="121">
        <v>0</v>
      </c>
      <c r="H41" s="121">
        <v>0</v>
      </c>
      <c r="I41" s="121">
        <v>0</v>
      </c>
      <c r="J41" s="121">
        <v>3657.66</v>
      </c>
      <c r="K41" s="121">
        <v>0</v>
      </c>
      <c r="L41" s="121">
        <v>4022.6200000000003</v>
      </c>
      <c r="M41" s="121">
        <v>0</v>
      </c>
      <c r="N41" s="121">
        <v>3208.8799999999997</v>
      </c>
      <c r="O41" s="121">
        <v>0</v>
      </c>
      <c r="P41" s="121">
        <v>7757.5599999999931</v>
      </c>
      <c r="Q41" s="121">
        <v>3985.2999999999997</v>
      </c>
      <c r="R41" s="121">
        <v>14080.279999999999</v>
      </c>
      <c r="S41" s="121">
        <v>0</v>
      </c>
      <c r="T41" s="121">
        <v>0</v>
      </c>
      <c r="U41" s="121">
        <v>0</v>
      </c>
      <c r="V41" s="121">
        <v>0</v>
      </c>
      <c r="W41" s="121">
        <v>8058.83</v>
      </c>
      <c r="X41" s="121">
        <v>37215.239999999991</v>
      </c>
      <c r="Y41" s="121">
        <v>171516.43</v>
      </c>
      <c r="Z41" s="121">
        <v>0</v>
      </c>
      <c r="AA41" s="121">
        <v>854</v>
      </c>
      <c r="AB41" s="121">
        <v>905.83000000000015</v>
      </c>
      <c r="AC41" s="121">
        <f t="shared" si="2"/>
        <v>286594.33</v>
      </c>
      <c r="AD41" s="153">
        <v>391.11076923076934</v>
      </c>
      <c r="AE41" s="105">
        <f t="shared" si="3"/>
        <v>0</v>
      </c>
      <c r="AF41" s="105">
        <f t="shared" si="4"/>
        <v>0</v>
      </c>
      <c r="AG41" s="105">
        <f t="shared" si="5"/>
        <v>0</v>
      </c>
      <c r="AH41" s="105">
        <f t="shared" si="6"/>
        <v>0</v>
      </c>
      <c r="AI41" s="105">
        <f t="shared" si="7"/>
        <v>126.12620689655172</v>
      </c>
      <c r="AJ41" s="105">
        <f t="shared" si="8"/>
        <v>0</v>
      </c>
      <c r="AK41" s="105">
        <f t="shared" si="9"/>
        <v>138.71103448275863</v>
      </c>
      <c r="AL41" s="105">
        <f t="shared" si="10"/>
        <v>0</v>
      </c>
      <c r="AM41" s="105">
        <f t="shared" si="11"/>
        <v>110.6510344827586</v>
      </c>
      <c r="AN41" s="105">
        <f t="shared" si="12"/>
        <v>0</v>
      </c>
      <c r="AO41" s="105">
        <f t="shared" si="13"/>
        <v>267.50206896551703</v>
      </c>
      <c r="AP41" s="105">
        <f t="shared" si="14"/>
        <v>137.42413793103447</v>
      </c>
      <c r="AQ41" s="105">
        <f t="shared" si="15"/>
        <v>485.52689655172412</v>
      </c>
      <c r="AR41" s="105">
        <f t="shared" si="16"/>
        <v>0</v>
      </c>
      <c r="AS41" s="105">
        <f t="shared" si="17"/>
        <v>0</v>
      </c>
      <c r="AT41" s="105">
        <f t="shared" si="18"/>
        <v>0</v>
      </c>
      <c r="AU41" s="105">
        <f t="shared" si="19"/>
        <v>0</v>
      </c>
      <c r="AV41" s="105">
        <f t="shared" si="20"/>
        <v>277.89068965517242</v>
      </c>
      <c r="AW41" s="105">
        <f t="shared" si="21"/>
        <v>1283.2841379310341</v>
      </c>
      <c r="AX41" s="105">
        <f t="shared" si="22"/>
        <v>5914.3596551724131</v>
      </c>
      <c r="AY41" s="105">
        <f t="shared" si="23"/>
        <v>0</v>
      </c>
      <c r="AZ41" s="105">
        <f t="shared" si="24"/>
        <v>29.448275862068964</v>
      </c>
      <c r="BA41" s="105">
        <f t="shared" si="25"/>
        <v>31.235517241379316</v>
      </c>
      <c r="BB41" s="2"/>
      <c r="BC41" s="105">
        <f t="shared" si="26"/>
        <v>97.82291048737082</v>
      </c>
      <c r="BD41" s="105">
        <f t="shared" si="27"/>
        <v>0</v>
      </c>
      <c r="BE41" s="105">
        <f t="shared" si="28"/>
        <v>0</v>
      </c>
      <c r="BF41" s="105">
        <f t="shared" si="29"/>
        <v>0</v>
      </c>
      <c r="BG41" s="105">
        <f t="shared" si="30"/>
        <v>0</v>
      </c>
      <c r="BH41" s="105">
        <f t="shared" si="31"/>
        <v>11.419838271566391</v>
      </c>
      <c r="BI41" s="105">
        <f t="shared" si="32"/>
        <v>0</v>
      </c>
      <c r="BJ41" s="105">
        <f t="shared" si="33"/>
        <v>12.559305629273471</v>
      </c>
      <c r="BK41" s="105">
        <f t="shared" si="34"/>
        <v>0</v>
      </c>
      <c r="BL41" s="105">
        <f t="shared" si="35"/>
        <v>10.018670579787067</v>
      </c>
      <c r="BM41" s="105">
        <f t="shared" si="36"/>
        <v>0</v>
      </c>
      <c r="BN41" s="105">
        <f t="shared" si="37"/>
        <v>24.220425239626564</v>
      </c>
      <c r="BO41" s="105">
        <f t="shared" si="38"/>
        <v>12.442786224983607</v>
      </c>
      <c r="BP41" s="105">
        <f t="shared" si="39"/>
        <v>43.961035311748724</v>
      </c>
      <c r="BQ41" s="105">
        <f t="shared" si="40"/>
        <v>0</v>
      </c>
      <c r="BR41" s="105">
        <f t="shared" si="41"/>
        <v>0</v>
      </c>
      <c r="BS41" s="105">
        <f t="shared" si="42"/>
        <v>0</v>
      </c>
      <c r="BT41" s="105">
        <f t="shared" si="43"/>
        <v>0</v>
      </c>
      <c r="BU41" s="105">
        <f t="shared" si="44"/>
        <v>25.161041556089792</v>
      </c>
      <c r="BV41" s="105">
        <f t="shared" si="45"/>
        <v>116.19232570482995</v>
      </c>
      <c r="BW41" s="105">
        <f t="shared" si="46"/>
        <v>535.50354366355486</v>
      </c>
      <c r="BX41" s="105">
        <f t="shared" si="47"/>
        <v>0</v>
      </c>
      <c r="BY41" s="105">
        <f t="shared" si="48"/>
        <v>2.6663336351431512</v>
      </c>
      <c r="BZ41" s="105">
        <f t="shared" si="49"/>
        <v>2.828155733866184</v>
      </c>
    </row>
    <row r="42" spans="1:78" x14ac:dyDescent="0.3">
      <c r="A42" s="18" t="s">
        <v>345</v>
      </c>
      <c r="B42" s="21" t="s">
        <v>346</v>
      </c>
      <c r="C42" s="22">
        <f>_xlfn.XLOOKUP(A42,Rankings!K:K,Rankings!L:L)</f>
        <v>229.52105263157895</v>
      </c>
      <c r="D42" s="118">
        <f>_xlfn.XLOOKUP(A42,Rankings!K:K,Rankings!M:M)</f>
        <v>1511.76</v>
      </c>
      <c r="E42" s="121">
        <v>55165.55000000001</v>
      </c>
      <c r="F42" s="121">
        <v>49258.75999999998</v>
      </c>
      <c r="G42" s="121">
        <v>0</v>
      </c>
      <c r="H42" s="121">
        <v>21268.479999999996</v>
      </c>
      <c r="I42" s="121">
        <v>0</v>
      </c>
      <c r="J42" s="121">
        <v>43381.19000000001</v>
      </c>
      <c r="K42" s="121">
        <v>0</v>
      </c>
      <c r="L42" s="121">
        <v>19196.18</v>
      </c>
      <c r="M42" s="121">
        <v>5430.5999999999995</v>
      </c>
      <c r="N42" s="121">
        <v>12927.38</v>
      </c>
      <c r="O42" s="121">
        <v>0</v>
      </c>
      <c r="P42" s="121">
        <v>45525.270000000011</v>
      </c>
      <c r="Q42" s="121">
        <v>19266.760000000002</v>
      </c>
      <c r="R42" s="121">
        <v>31694.110000000008</v>
      </c>
      <c r="S42" s="121">
        <v>0</v>
      </c>
      <c r="T42" s="121">
        <v>2523.5500000000006</v>
      </c>
      <c r="U42" s="121">
        <v>0</v>
      </c>
      <c r="V42" s="121">
        <v>0</v>
      </c>
      <c r="W42" s="121">
        <v>32806.39</v>
      </c>
      <c r="X42" s="121">
        <v>498679.30000000005</v>
      </c>
      <c r="Y42" s="121">
        <v>660635.09000000008</v>
      </c>
      <c r="Z42" s="121">
        <v>0</v>
      </c>
      <c r="AA42" s="121">
        <v>3466.1299999999997</v>
      </c>
      <c r="AB42" s="121">
        <v>7787.489999999998</v>
      </c>
      <c r="AC42" s="121">
        <f t="shared" si="2"/>
        <v>1509012.23</v>
      </c>
      <c r="AD42" s="153">
        <v>318.66584607301002</v>
      </c>
      <c r="AE42" s="105">
        <f t="shared" si="3"/>
        <v>214.61543259418917</v>
      </c>
      <c r="AF42" s="105">
        <f t="shared" si="4"/>
        <v>0</v>
      </c>
      <c r="AG42" s="105">
        <f t="shared" si="5"/>
        <v>92.664615102387103</v>
      </c>
      <c r="AH42" s="105">
        <f t="shared" si="6"/>
        <v>0</v>
      </c>
      <c r="AI42" s="105">
        <f t="shared" si="7"/>
        <v>189.00745488316636</v>
      </c>
      <c r="AJ42" s="105">
        <f t="shared" si="8"/>
        <v>0</v>
      </c>
      <c r="AK42" s="105">
        <f t="shared" si="9"/>
        <v>83.635813708179498</v>
      </c>
      <c r="AL42" s="105">
        <f t="shared" si="10"/>
        <v>23.660574652021367</v>
      </c>
      <c r="AM42" s="105">
        <f t="shared" si="11"/>
        <v>56.323286477561965</v>
      </c>
      <c r="AN42" s="105">
        <f t="shared" si="12"/>
        <v>0</v>
      </c>
      <c r="AO42" s="105">
        <f t="shared" si="13"/>
        <v>198.34899447361786</v>
      </c>
      <c r="AP42" s="105">
        <f t="shared" si="14"/>
        <v>83.943323625857047</v>
      </c>
      <c r="AQ42" s="105">
        <f t="shared" si="15"/>
        <v>138.08802999380865</v>
      </c>
      <c r="AR42" s="105">
        <f t="shared" si="16"/>
        <v>0</v>
      </c>
      <c r="AS42" s="105">
        <f t="shared" si="17"/>
        <v>10.994851980095854</v>
      </c>
      <c r="AT42" s="105">
        <f t="shared" si="18"/>
        <v>0</v>
      </c>
      <c r="AU42" s="105">
        <f t="shared" si="19"/>
        <v>0</v>
      </c>
      <c r="AV42" s="105">
        <f t="shared" si="20"/>
        <v>142.93412139695934</v>
      </c>
      <c r="AW42" s="105">
        <f t="shared" si="21"/>
        <v>2172.6952463940929</v>
      </c>
      <c r="AX42" s="105">
        <f t="shared" si="22"/>
        <v>2878.3202343552939</v>
      </c>
      <c r="AY42" s="105">
        <f t="shared" si="23"/>
        <v>0</v>
      </c>
      <c r="AZ42" s="105">
        <f t="shared" si="24"/>
        <v>15.101577655988441</v>
      </c>
      <c r="BA42" s="105">
        <f t="shared" si="25"/>
        <v>33.929305877227165</v>
      </c>
      <c r="BB42" s="2"/>
      <c r="BC42" s="105">
        <f t="shared" si="26"/>
        <v>36.490944329787801</v>
      </c>
      <c r="BD42" s="105">
        <f t="shared" si="27"/>
        <v>32.583716992115136</v>
      </c>
      <c r="BE42" s="105">
        <f t="shared" si="28"/>
        <v>0</v>
      </c>
      <c r="BF42" s="105">
        <f t="shared" si="29"/>
        <v>14.068688151558446</v>
      </c>
      <c r="BG42" s="105">
        <f t="shared" si="30"/>
        <v>0</v>
      </c>
      <c r="BH42" s="105">
        <f t="shared" si="31"/>
        <v>28.695818119278197</v>
      </c>
      <c r="BI42" s="105">
        <f t="shared" si="32"/>
        <v>0</v>
      </c>
      <c r="BJ42" s="105">
        <f t="shared" si="33"/>
        <v>12.697901783351854</v>
      </c>
      <c r="BK42" s="105">
        <f t="shared" si="34"/>
        <v>3.5922368629941257</v>
      </c>
      <c r="BL42" s="105">
        <f t="shared" si="35"/>
        <v>8.5512118325660147</v>
      </c>
      <c r="BM42" s="105">
        <f t="shared" si="36"/>
        <v>0</v>
      </c>
      <c r="BN42" s="105">
        <f t="shared" si="37"/>
        <v>30.114085569137966</v>
      </c>
      <c r="BO42" s="105">
        <f t="shared" si="38"/>
        <v>12.744589088215061</v>
      </c>
      <c r="BP42" s="105">
        <f t="shared" si="39"/>
        <v>20.965040747208558</v>
      </c>
      <c r="BQ42" s="105">
        <f t="shared" si="40"/>
        <v>0</v>
      </c>
      <c r="BR42" s="105">
        <f t="shared" si="41"/>
        <v>1.6692795152669739</v>
      </c>
      <c r="BS42" s="105">
        <f t="shared" si="42"/>
        <v>0</v>
      </c>
      <c r="BT42" s="105">
        <f t="shared" si="43"/>
        <v>0</v>
      </c>
      <c r="BU42" s="105">
        <f t="shared" si="44"/>
        <v>21.700792453828651</v>
      </c>
      <c r="BV42" s="105">
        <f t="shared" si="45"/>
        <v>329.86671164735145</v>
      </c>
      <c r="BW42" s="105">
        <f t="shared" si="46"/>
        <v>436.99733423294708</v>
      </c>
      <c r="BX42" s="105">
        <f t="shared" si="47"/>
        <v>0</v>
      </c>
      <c r="BY42" s="105">
        <f t="shared" si="48"/>
        <v>2.2927779541726196</v>
      </c>
      <c r="BZ42" s="105">
        <f t="shared" si="49"/>
        <v>5.151274011747895</v>
      </c>
    </row>
    <row r="43" spans="1:78" x14ac:dyDescent="0.3">
      <c r="A43" s="18" t="s">
        <v>367</v>
      </c>
      <c r="B43" s="21" t="s">
        <v>368</v>
      </c>
      <c r="C43" s="22">
        <f>_xlfn.XLOOKUP(A43,Rankings!K:K,Rankings!L:L)</f>
        <v>88</v>
      </c>
      <c r="D43" s="118">
        <f>_xlfn.XLOOKUP(A43,Rankings!K:K,Rankings!M:M)</f>
        <v>363.43</v>
      </c>
      <c r="E43" s="121">
        <v>34442.99</v>
      </c>
      <c r="F43" s="121">
        <v>0</v>
      </c>
      <c r="G43" s="121">
        <v>0</v>
      </c>
      <c r="H43" s="121">
        <v>14875.47</v>
      </c>
      <c r="I43" s="121">
        <v>0</v>
      </c>
      <c r="J43" s="121">
        <v>0</v>
      </c>
      <c r="K43" s="121">
        <v>0</v>
      </c>
      <c r="L43" s="121">
        <v>4988.33</v>
      </c>
      <c r="M43" s="121">
        <v>0</v>
      </c>
      <c r="N43" s="121">
        <v>3697.31</v>
      </c>
      <c r="O43" s="121">
        <v>0</v>
      </c>
      <c r="P43" s="121">
        <v>10654.999999999998</v>
      </c>
      <c r="Q43" s="121">
        <v>11345.85</v>
      </c>
      <c r="R43" s="121">
        <v>18569.480000000003</v>
      </c>
      <c r="S43" s="121">
        <v>0</v>
      </c>
      <c r="T43" s="121">
        <v>2246.3799999999997</v>
      </c>
      <c r="U43" s="121">
        <v>0</v>
      </c>
      <c r="V43" s="121">
        <v>0</v>
      </c>
      <c r="W43" s="121">
        <v>19255</v>
      </c>
      <c r="X43" s="121">
        <v>91993.900000000023</v>
      </c>
      <c r="Y43" s="121">
        <v>310683.01</v>
      </c>
      <c r="Z43" s="121">
        <v>0</v>
      </c>
      <c r="AA43" s="121">
        <v>3449.9</v>
      </c>
      <c r="AB43" s="121">
        <v>955.74999999999989</v>
      </c>
      <c r="AC43" s="121">
        <f t="shared" si="2"/>
        <v>527158.37</v>
      </c>
      <c r="AD43" s="153">
        <v>309.66722891566269</v>
      </c>
      <c r="AE43" s="105">
        <f t="shared" si="3"/>
        <v>0</v>
      </c>
      <c r="AF43" s="105">
        <f t="shared" si="4"/>
        <v>0</v>
      </c>
      <c r="AG43" s="105">
        <f t="shared" si="5"/>
        <v>169.03943181818181</v>
      </c>
      <c r="AH43" s="105">
        <f t="shared" si="6"/>
        <v>0</v>
      </c>
      <c r="AI43" s="105">
        <f t="shared" si="7"/>
        <v>0</v>
      </c>
      <c r="AJ43" s="105">
        <f t="shared" si="8"/>
        <v>0</v>
      </c>
      <c r="AK43" s="105">
        <f t="shared" si="9"/>
        <v>56.685568181818184</v>
      </c>
      <c r="AL43" s="105">
        <f t="shared" si="10"/>
        <v>0</v>
      </c>
      <c r="AM43" s="105">
        <f t="shared" si="11"/>
        <v>42.014886363636364</v>
      </c>
      <c r="AN43" s="105">
        <f t="shared" si="12"/>
        <v>0</v>
      </c>
      <c r="AO43" s="105">
        <f t="shared" si="13"/>
        <v>121.07954545454544</v>
      </c>
      <c r="AP43" s="105">
        <f t="shared" si="14"/>
        <v>128.93011363636364</v>
      </c>
      <c r="AQ43" s="105">
        <f t="shared" si="15"/>
        <v>211.01681818181822</v>
      </c>
      <c r="AR43" s="105">
        <f t="shared" si="16"/>
        <v>0</v>
      </c>
      <c r="AS43" s="105">
        <f t="shared" si="17"/>
        <v>25.527045454545451</v>
      </c>
      <c r="AT43" s="105">
        <f t="shared" si="18"/>
        <v>0</v>
      </c>
      <c r="AU43" s="105">
        <f t="shared" si="19"/>
        <v>0</v>
      </c>
      <c r="AV43" s="105">
        <f t="shared" si="20"/>
        <v>218.80681818181819</v>
      </c>
      <c r="AW43" s="105">
        <f t="shared" si="21"/>
        <v>1045.3852272727274</v>
      </c>
      <c r="AX43" s="105">
        <f t="shared" si="22"/>
        <v>3530.48875</v>
      </c>
      <c r="AY43" s="105">
        <f t="shared" si="23"/>
        <v>0</v>
      </c>
      <c r="AZ43" s="105">
        <f t="shared" si="24"/>
        <v>39.203409090909091</v>
      </c>
      <c r="BA43" s="105">
        <f t="shared" si="25"/>
        <v>10.860795454545453</v>
      </c>
      <c r="BB43" s="2"/>
      <c r="BC43" s="105">
        <f t="shared" si="26"/>
        <v>94.77200561318547</v>
      </c>
      <c r="BD43" s="105">
        <f t="shared" si="27"/>
        <v>0</v>
      </c>
      <c r="BE43" s="105">
        <f t="shared" si="28"/>
        <v>0</v>
      </c>
      <c r="BF43" s="105">
        <f t="shared" si="29"/>
        <v>40.930770712379271</v>
      </c>
      <c r="BG43" s="105">
        <f t="shared" si="30"/>
        <v>0</v>
      </c>
      <c r="BH43" s="105">
        <f t="shared" si="31"/>
        <v>0</v>
      </c>
      <c r="BI43" s="105">
        <f t="shared" si="32"/>
        <v>0</v>
      </c>
      <c r="BJ43" s="105">
        <f t="shared" si="33"/>
        <v>13.7256968329527</v>
      </c>
      <c r="BK43" s="105">
        <f t="shared" si="34"/>
        <v>0</v>
      </c>
      <c r="BL43" s="105">
        <f t="shared" si="35"/>
        <v>10.173375890818038</v>
      </c>
      <c r="BM43" s="105">
        <f t="shared" si="36"/>
        <v>0</v>
      </c>
      <c r="BN43" s="105">
        <f t="shared" si="37"/>
        <v>29.317887901384029</v>
      </c>
      <c r="BO43" s="105">
        <f t="shared" si="38"/>
        <v>31.21880417136725</v>
      </c>
      <c r="BP43" s="105">
        <f t="shared" si="39"/>
        <v>51.095066450210503</v>
      </c>
      <c r="BQ43" s="105">
        <f t="shared" si="40"/>
        <v>0</v>
      </c>
      <c r="BR43" s="105">
        <f t="shared" si="41"/>
        <v>6.1810527474341681</v>
      </c>
      <c r="BS43" s="105">
        <f t="shared" si="42"/>
        <v>0</v>
      </c>
      <c r="BT43" s="105">
        <f t="shared" si="43"/>
        <v>0</v>
      </c>
      <c r="BU43" s="105">
        <f t="shared" si="44"/>
        <v>52.981316897339241</v>
      </c>
      <c r="BV43" s="105">
        <f t="shared" si="45"/>
        <v>253.12687450127953</v>
      </c>
      <c r="BW43" s="105">
        <f t="shared" si="46"/>
        <v>854.86341248658618</v>
      </c>
      <c r="BX43" s="105">
        <f t="shared" si="47"/>
        <v>0</v>
      </c>
      <c r="BY43" s="105">
        <f t="shared" si="48"/>
        <v>9.4926120573425425</v>
      </c>
      <c r="BZ43" s="105">
        <f t="shared" si="49"/>
        <v>2.6298049142888584</v>
      </c>
    </row>
    <row r="44" spans="1:78" x14ac:dyDescent="0.3">
      <c r="A44" s="18" t="s">
        <v>369</v>
      </c>
      <c r="B44" s="21" t="s">
        <v>370</v>
      </c>
      <c r="C44" s="22">
        <f>_xlfn.XLOOKUP(A44,Rankings!K:K,Rankings!L:L)</f>
        <v>105.32368421052632</v>
      </c>
      <c r="D44" s="118">
        <f>_xlfn.XLOOKUP(A44,Rankings!K:K,Rankings!M:M)</f>
        <v>843.22</v>
      </c>
      <c r="E44" s="121">
        <v>83678.720000000001</v>
      </c>
      <c r="F44" s="121">
        <v>0</v>
      </c>
      <c r="G44" s="121">
        <v>0</v>
      </c>
      <c r="H44" s="121">
        <v>24966.210000000006</v>
      </c>
      <c r="I44" s="121">
        <v>0</v>
      </c>
      <c r="J44" s="121">
        <v>5454.2000000000016</v>
      </c>
      <c r="K44" s="121">
        <v>0</v>
      </c>
      <c r="L44" s="121">
        <v>8774.69</v>
      </c>
      <c r="M44" s="121">
        <v>1326.71</v>
      </c>
      <c r="N44" s="121">
        <v>5745.170000000001</v>
      </c>
      <c r="O44" s="121">
        <v>0</v>
      </c>
      <c r="P44" s="121">
        <v>14581.149999999991</v>
      </c>
      <c r="Q44" s="121">
        <v>15159.580000000002</v>
      </c>
      <c r="R44" s="121">
        <v>16582.329999999994</v>
      </c>
      <c r="S44" s="121">
        <v>0</v>
      </c>
      <c r="T44" s="121">
        <v>2272.63</v>
      </c>
      <c r="U44" s="121">
        <v>0</v>
      </c>
      <c r="V44" s="121">
        <v>0</v>
      </c>
      <c r="W44" s="121">
        <v>36529.619999999995</v>
      </c>
      <c r="X44" s="121">
        <v>138865.90000000002</v>
      </c>
      <c r="Y44" s="121">
        <v>362137.86000000004</v>
      </c>
      <c r="Z44" s="121">
        <v>0</v>
      </c>
      <c r="AA44" s="121">
        <v>1007</v>
      </c>
      <c r="AB44" s="121">
        <v>2479.5</v>
      </c>
      <c r="AC44" s="121">
        <f t="shared" si="2"/>
        <v>719561.27</v>
      </c>
      <c r="AD44" s="153">
        <v>335.85944945040455</v>
      </c>
      <c r="AE44" s="105">
        <f t="shared" si="3"/>
        <v>0</v>
      </c>
      <c r="AF44" s="105">
        <f t="shared" si="4"/>
        <v>0</v>
      </c>
      <c r="AG44" s="105">
        <f t="shared" si="5"/>
        <v>237.04269545011621</v>
      </c>
      <c r="AH44" s="105">
        <f t="shared" si="6"/>
        <v>0</v>
      </c>
      <c r="AI44" s="105">
        <f t="shared" si="7"/>
        <v>51.785123553956488</v>
      </c>
      <c r="AJ44" s="105">
        <f t="shared" si="8"/>
        <v>0</v>
      </c>
      <c r="AK44" s="105">
        <f t="shared" si="9"/>
        <v>83.31165080078955</v>
      </c>
      <c r="AL44" s="105">
        <f t="shared" si="10"/>
        <v>12.596502011343476</v>
      </c>
      <c r="AM44" s="105">
        <f t="shared" si="11"/>
        <v>54.547750043724861</v>
      </c>
      <c r="AN44" s="105">
        <f t="shared" si="12"/>
        <v>0</v>
      </c>
      <c r="AO44" s="105">
        <f t="shared" si="13"/>
        <v>138.44132124028673</v>
      </c>
      <c r="AP44" s="105">
        <f t="shared" si="14"/>
        <v>143.93324838218024</v>
      </c>
      <c r="AQ44" s="105">
        <f t="shared" si="15"/>
        <v>157.44160607650593</v>
      </c>
      <c r="AR44" s="105">
        <f t="shared" si="16"/>
        <v>0</v>
      </c>
      <c r="AS44" s="105">
        <f t="shared" si="17"/>
        <v>21.577577892711691</v>
      </c>
      <c r="AT44" s="105">
        <f t="shared" si="18"/>
        <v>0</v>
      </c>
      <c r="AU44" s="105">
        <f t="shared" si="19"/>
        <v>0</v>
      </c>
      <c r="AV44" s="105">
        <f t="shared" si="20"/>
        <v>346.83196162206724</v>
      </c>
      <c r="AW44" s="105">
        <f t="shared" si="21"/>
        <v>1318.4679309397097</v>
      </c>
      <c r="AX44" s="105">
        <f t="shared" si="22"/>
        <v>3438.3326287384757</v>
      </c>
      <c r="AY44" s="105">
        <f t="shared" si="23"/>
        <v>0</v>
      </c>
      <c r="AZ44" s="105">
        <f t="shared" si="24"/>
        <v>9.5610024236064248</v>
      </c>
      <c r="BA44" s="105">
        <f t="shared" si="25"/>
        <v>23.541713514729029</v>
      </c>
      <c r="BB44" s="2"/>
      <c r="BC44" s="105">
        <f t="shared" si="26"/>
        <v>99.237114869191899</v>
      </c>
      <c r="BD44" s="105">
        <f t="shared" si="27"/>
        <v>0</v>
      </c>
      <c r="BE44" s="105">
        <f t="shared" si="28"/>
        <v>0</v>
      </c>
      <c r="BF44" s="105">
        <f t="shared" si="29"/>
        <v>29.608180546002234</v>
      </c>
      <c r="BG44" s="105">
        <f t="shared" si="30"/>
        <v>0</v>
      </c>
      <c r="BH44" s="105">
        <f t="shared" si="31"/>
        <v>6.4683000877588306</v>
      </c>
      <c r="BI44" s="105">
        <f t="shared" si="32"/>
        <v>0</v>
      </c>
      <c r="BJ44" s="105">
        <f t="shared" si="33"/>
        <v>10.406169208510235</v>
      </c>
      <c r="BK44" s="105">
        <f t="shared" si="34"/>
        <v>1.5733853561348166</v>
      </c>
      <c r="BL44" s="105">
        <f t="shared" si="35"/>
        <v>6.8133701762292178</v>
      </c>
      <c r="BM44" s="105">
        <f t="shared" si="36"/>
        <v>0</v>
      </c>
      <c r="BN44" s="105">
        <f t="shared" si="37"/>
        <v>17.292225042100508</v>
      </c>
      <c r="BO44" s="105">
        <f t="shared" si="38"/>
        <v>17.978202604302556</v>
      </c>
      <c r="BP44" s="105">
        <f t="shared" si="39"/>
        <v>19.665484689642078</v>
      </c>
      <c r="BQ44" s="105">
        <f t="shared" si="40"/>
        <v>0</v>
      </c>
      <c r="BR44" s="105">
        <f t="shared" si="41"/>
        <v>2.6951803799720122</v>
      </c>
      <c r="BS44" s="105">
        <f t="shared" si="42"/>
        <v>0</v>
      </c>
      <c r="BT44" s="105">
        <f t="shared" si="43"/>
        <v>0</v>
      </c>
      <c r="BU44" s="105">
        <f t="shared" si="44"/>
        <v>43.32157681269419</v>
      </c>
      <c r="BV44" s="105">
        <f t="shared" si="45"/>
        <v>164.68525414482582</v>
      </c>
      <c r="BW44" s="105">
        <f t="shared" si="46"/>
        <v>429.47019757595888</v>
      </c>
      <c r="BX44" s="105">
        <f t="shared" si="47"/>
        <v>0</v>
      </c>
      <c r="BY44" s="105">
        <f t="shared" si="48"/>
        <v>1.1942316358720144</v>
      </c>
      <c r="BZ44" s="105">
        <f t="shared" si="49"/>
        <v>2.9405137449301488</v>
      </c>
    </row>
    <row r="45" spans="1:78" x14ac:dyDescent="0.3">
      <c r="A45" s="18" t="s">
        <v>420</v>
      </c>
      <c r="B45" s="21" t="s">
        <v>421</v>
      </c>
      <c r="C45" s="22">
        <f>_xlfn.XLOOKUP(A45,Rankings!K:K,Rankings!L:L)</f>
        <v>62</v>
      </c>
      <c r="D45" s="118">
        <f>_xlfn.XLOOKUP(A45,Rankings!K:K,Rankings!M:M)</f>
        <v>367.22</v>
      </c>
      <c r="E45" s="121">
        <v>31187.389999999996</v>
      </c>
      <c r="F45" s="121">
        <v>0</v>
      </c>
      <c r="G45" s="121">
        <v>0</v>
      </c>
      <c r="H45" s="121">
        <v>0</v>
      </c>
      <c r="I45" s="121">
        <v>58.269999999999996</v>
      </c>
      <c r="J45" s="121">
        <v>9901.6400000000012</v>
      </c>
      <c r="K45" s="121">
        <v>0</v>
      </c>
      <c r="L45" s="121">
        <v>5867.3200000000006</v>
      </c>
      <c r="M45" s="121">
        <v>0</v>
      </c>
      <c r="N45" s="121">
        <v>3246.1899999999996</v>
      </c>
      <c r="O45" s="121">
        <v>0</v>
      </c>
      <c r="P45" s="121">
        <v>7136.7799999999979</v>
      </c>
      <c r="Q45" s="121">
        <v>19237.82</v>
      </c>
      <c r="R45" s="121">
        <v>24484.729999999996</v>
      </c>
      <c r="S45" s="121">
        <v>0</v>
      </c>
      <c r="T45" s="121">
        <v>5254.1100000000015</v>
      </c>
      <c r="U45" s="121">
        <v>0</v>
      </c>
      <c r="V45" s="121">
        <v>0</v>
      </c>
      <c r="W45" s="121">
        <v>0</v>
      </c>
      <c r="X45" s="121">
        <v>85813.620000000024</v>
      </c>
      <c r="Y45" s="121">
        <v>338264.54</v>
      </c>
      <c r="Z45" s="121">
        <v>0</v>
      </c>
      <c r="AA45" s="121">
        <v>52.799999999999955</v>
      </c>
      <c r="AB45" s="121">
        <v>1102.6799999999998</v>
      </c>
      <c r="AC45" s="121">
        <f t="shared" si="2"/>
        <v>531607.89000000013</v>
      </c>
      <c r="AD45" s="153">
        <v>320.99735849056611</v>
      </c>
      <c r="AE45" s="105">
        <f t="shared" si="3"/>
        <v>0</v>
      </c>
      <c r="AF45" s="105">
        <f t="shared" si="4"/>
        <v>0</v>
      </c>
      <c r="AG45" s="105">
        <f t="shared" si="5"/>
        <v>0</v>
      </c>
      <c r="AH45" s="105">
        <f t="shared" si="6"/>
        <v>0.93983870967741934</v>
      </c>
      <c r="AI45" s="105">
        <f t="shared" si="7"/>
        <v>159.70387096774195</v>
      </c>
      <c r="AJ45" s="105">
        <f t="shared" si="8"/>
        <v>0</v>
      </c>
      <c r="AK45" s="105">
        <f t="shared" si="9"/>
        <v>94.634193548387103</v>
      </c>
      <c r="AL45" s="105">
        <f t="shared" si="10"/>
        <v>0</v>
      </c>
      <c r="AM45" s="105">
        <f t="shared" si="11"/>
        <v>52.357903225806446</v>
      </c>
      <c r="AN45" s="105">
        <f t="shared" si="12"/>
        <v>0</v>
      </c>
      <c r="AO45" s="105">
        <f t="shared" si="13"/>
        <v>115.10935483870965</v>
      </c>
      <c r="AP45" s="105">
        <f t="shared" si="14"/>
        <v>310.28741935483873</v>
      </c>
      <c r="AQ45" s="105">
        <f t="shared" si="15"/>
        <v>394.91499999999991</v>
      </c>
      <c r="AR45" s="105">
        <f t="shared" si="16"/>
        <v>0</v>
      </c>
      <c r="AS45" s="105">
        <f t="shared" si="17"/>
        <v>84.743709677419375</v>
      </c>
      <c r="AT45" s="105">
        <f t="shared" si="18"/>
        <v>0</v>
      </c>
      <c r="AU45" s="105">
        <f t="shared" si="19"/>
        <v>0</v>
      </c>
      <c r="AV45" s="105">
        <f t="shared" si="20"/>
        <v>0</v>
      </c>
      <c r="AW45" s="105">
        <f t="shared" si="21"/>
        <v>1384.0906451612907</v>
      </c>
      <c r="AX45" s="105">
        <f t="shared" si="22"/>
        <v>5455.8796774193543</v>
      </c>
      <c r="AY45" s="105">
        <f t="shared" si="23"/>
        <v>0</v>
      </c>
      <c r="AZ45" s="105">
        <f t="shared" si="24"/>
        <v>0.85161290322580574</v>
      </c>
      <c r="BA45" s="105">
        <f t="shared" si="25"/>
        <v>17.785161290322577</v>
      </c>
      <c r="BB45" s="2"/>
      <c r="BC45" s="105">
        <f t="shared" si="26"/>
        <v>84.928353575513299</v>
      </c>
      <c r="BD45" s="105">
        <f t="shared" si="27"/>
        <v>0</v>
      </c>
      <c r="BE45" s="105">
        <f t="shared" si="28"/>
        <v>0</v>
      </c>
      <c r="BF45" s="105">
        <f t="shared" si="29"/>
        <v>0</v>
      </c>
      <c r="BG45" s="105">
        <f t="shared" si="30"/>
        <v>0.15867872120254886</v>
      </c>
      <c r="BH45" s="105">
        <f t="shared" si="31"/>
        <v>26.963781929088832</v>
      </c>
      <c r="BI45" s="105">
        <f t="shared" si="32"/>
        <v>0</v>
      </c>
      <c r="BJ45" s="105">
        <f t="shared" si="33"/>
        <v>15.97767006154349</v>
      </c>
      <c r="BK45" s="105">
        <f t="shared" si="34"/>
        <v>0</v>
      </c>
      <c r="BL45" s="105">
        <f t="shared" si="35"/>
        <v>8.8399052339197191</v>
      </c>
      <c r="BM45" s="105">
        <f t="shared" si="36"/>
        <v>0</v>
      </c>
      <c r="BN45" s="105">
        <f t="shared" si="37"/>
        <v>19.434616850934038</v>
      </c>
      <c r="BO45" s="105">
        <f t="shared" si="38"/>
        <v>52.387723980175366</v>
      </c>
      <c r="BP45" s="105">
        <f t="shared" si="39"/>
        <v>66.675916344425673</v>
      </c>
      <c r="BQ45" s="105">
        <f t="shared" si="40"/>
        <v>0</v>
      </c>
      <c r="BR45" s="105">
        <f t="shared" si="41"/>
        <v>14.307799139480423</v>
      </c>
      <c r="BS45" s="105">
        <f t="shared" si="42"/>
        <v>0</v>
      </c>
      <c r="BT45" s="105">
        <f t="shared" si="43"/>
        <v>0</v>
      </c>
      <c r="BU45" s="105">
        <f t="shared" si="44"/>
        <v>0</v>
      </c>
      <c r="BV45" s="105">
        <f t="shared" si="45"/>
        <v>233.68449430858891</v>
      </c>
      <c r="BW45" s="105">
        <f t="shared" si="46"/>
        <v>921.14955612439394</v>
      </c>
      <c r="BX45" s="105">
        <f t="shared" si="47"/>
        <v>0</v>
      </c>
      <c r="BY45" s="105">
        <f t="shared" si="48"/>
        <v>0.14378301835412002</v>
      </c>
      <c r="BZ45" s="105">
        <f t="shared" si="49"/>
        <v>3.0027776264909312</v>
      </c>
    </row>
    <row r="46" spans="1:78" x14ac:dyDescent="0.3">
      <c r="A46" s="18" t="s">
        <v>425</v>
      </c>
      <c r="B46" s="21" t="s">
        <v>426</v>
      </c>
      <c r="C46" s="22">
        <f>_xlfn.XLOOKUP(A46,Rankings!K:K,Rankings!L:L)</f>
        <v>60</v>
      </c>
      <c r="D46" s="118">
        <f>_xlfn.XLOOKUP(A46,Rankings!K:K,Rankings!M:M)</f>
        <v>283.18</v>
      </c>
      <c r="E46" s="121">
        <v>27161.779999999995</v>
      </c>
      <c r="F46" s="121">
        <v>18570.189999999999</v>
      </c>
      <c r="G46" s="121">
        <v>0</v>
      </c>
      <c r="H46" s="121">
        <v>311.36</v>
      </c>
      <c r="I46" s="121">
        <v>819.59999999999991</v>
      </c>
      <c r="J46" s="121">
        <v>0</v>
      </c>
      <c r="K46" s="121">
        <v>0</v>
      </c>
      <c r="L46" s="121">
        <v>5814.6200000000008</v>
      </c>
      <c r="M46" s="121">
        <v>0</v>
      </c>
      <c r="N46" s="121">
        <v>3901.4299999999994</v>
      </c>
      <c r="O46" s="121">
        <v>0</v>
      </c>
      <c r="P46" s="121">
        <v>650.2299999999999</v>
      </c>
      <c r="Q46" s="121">
        <v>11468.81</v>
      </c>
      <c r="R46" s="121">
        <v>3714.7400000000007</v>
      </c>
      <c r="S46" s="121">
        <v>0</v>
      </c>
      <c r="T46" s="121">
        <v>4305.79</v>
      </c>
      <c r="U46" s="121">
        <v>0</v>
      </c>
      <c r="V46" s="121">
        <v>0</v>
      </c>
      <c r="W46" s="121">
        <v>41832.789999999994</v>
      </c>
      <c r="X46" s="121">
        <v>51570.510000000009</v>
      </c>
      <c r="Y46" s="121">
        <v>238422.45000000007</v>
      </c>
      <c r="Z46" s="121">
        <v>0</v>
      </c>
      <c r="AA46" s="121">
        <v>3290.5</v>
      </c>
      <c r="AB46" s="121">
        <v>924.2</v>
      </c>
      <c r="AC46" s="121">
        <f t="shared" si="2"/>
        <v>412759.00000000006</v>
      </c>
      <c r="AD46" s="153">
        <v>469.0389473684213</v>
      </c>
      <c r="AE46" s="105">
        <f t="shared" si="3"/>
        <v>309.50316666666663</v>
      </c>
      <c r="AF46" s="105">
        <f t="shared" si="4"/>
        <v>0</v>
      </c>
      <c r="AG46" s="105">
        <f t="shared" si="5"/>
        <v>5.1893333333333338</v>
      </c>
      <c r="AH46" s="105">
        <f t="shared" si="6"/>
        <v>13.659999999999998</v>
      </c>
      <c r="AI46" s="105">
        <f t="shared" si="7"/>
        <v>0</v>
      </c>
      <c r="AJ46" s="105">
        <f t="shared" si="8"/>
        <v>0</v>
      </c>
      <c r="AK46" s="105">
        <f t="shared" si="9"/>
        <v>96.910333333333341</v>
      </c>
      <c r="AL46" s="105">
        <f t="shared" si="10"/>
        <v>0</v>
      </c>
      <c r="AM46" s="105">
        <f t="shared" si="11"/>
        <v>65.023833333333329</v>
      </c>
      <c r="AN46" s="105">
        <f t="shared" si="12"/>
        <v>0</v>
      </c>
      <c r="AO46" s="105">
        <f t="shared" si="13"/>
        <v>10.837166666666665</v>
      </c>
      <c r="AP46" s="105">
        <f t="shared" si="14"/>
        <v>191.14683333333332</v>
      </c>
      <c r="AQ46" s="105">
        <f t="shared" si="15"/>
        <v>61.912333333333343</v>
      </c>
      <c r="AR46" s="105">
        <f t="shared" si="16"/>
        <v>0</v>
      </c>
      <c r="AS46" s="105">
        <f t="shared" si="17"/>
        <v>71.763166666666663</v>
      </c>
      <c r="AT46" s="105">
        <f t="shared" si="18"/>
        <v>0</v>
      </c>
      <c r="AU46" s="105">
        <f t="shared" si="19"/>
        <v>0</v>
      </c>
      <c r="AV46" s="105">
        <f t="shared" si="20"/>
        <v>697.21316666666655</v>
      </c>
      <c r="AW46" s="105">
        <f t="shared" si="21"/>
        <v>859.50850000000014</v>
      </c>
      <c r="AX46" s="105">
        <f t="shared" si="22"/>
        <v>3973.7075000000013</v>
      </c>
      <c r="AY46" s="105">
        <f t="shared" si="23"/>
        <v>0</v>
      </c>
      <c r="AZ46" s="105">
        <f t="shared" si="24"/>
        <v>54.841666666666669</v>
      </c>
      <c r="BA46" s="105">
        <f t="shared" si="25"/>
        <v>15.403333333333334</v>
      </c>
      <c r="BB46" s="2"/>
      <c r="BC46" s="105">
        <f t="shared" si="26"/>
        <v>95.917013913411949</v>
      </c>
      <c r="BD46" s="105">
        <f t="shared" si="27"/>
        <v>65.577335970054378</v>
      </c>
      <c r="BE46" s="105">
        <f t="shared" si="28"/>
        <v>0</v>
      </c>
      <c r="BF46" s="105">
        <f t="shared" si="29"/>
        <v>1.0995126774489723</v>
      </c>
      <c r="BG46" s="105">
        <f t="shared" si="30"/>
        <v>2.8942721943640084</v>
      </c>
      <c r="BH46" s="105">
        <f t="shared" si="31"/>
        <v>0</v>
      </c>
      <c r="BI46" s="105">
        <f t="shared" si="32"/>
        <v>0</v>
      </c>
      <c r="BJ46" s="105">
        <f t="shared" si="33"/>
        <v>20.533300374320223</v>
      </c>
      <c r="BK46" s="105">
        <f t="shared" si="34"/>
        <v>0</v>
      </c>
      <c r="BL46" s="105">
        <f t="shared" si="35"/>
        <v>13.777208842432373</v>
      </c>
      <c r="BM46" s="105">
        <f t="shared" si="36"/>
        <v>0</v>
      </c>
      <c r="BN46" s="105">
        <f t="shared" si="37"/>
        <v>2.2961720460484494</v>
      </c>
      <c r="BO46" s="105">
        <f t="shared" si="38"/>
        <v>40.500070626456669</v>
      </c>
      <c r="BP46" s="105">
        <f t="shared" si="39"/>
        <v>13.117946182640019</v>
      </c>
      <c r="BQ46" s="105">
        <f t="shared" si="40"/>
        <v>0</v>
      </c>
      <c r="BR46" s="105">
        <f t="shared" si="41"/>
        <v>15.205134543399957</v>
      </c>
      <c r="BS46" s="105">
        <f t="shared" si="42"/>
        <v>0</v>
      </c>
      <c r="BT46" s="105">
        <f t="shared" si="43"/>
        <v>0</v>
      </c>
      <c r="BU46" s="105">
        <f t="shared" si="44"/>
        <v>147.72508651740941</v>
      </c>
      <c r="BV46" s="105">
        <f t="shared" si="45"/>
        <v>182.11211949996471</v>
      </c>
      <c r="BW46" s="105">
        <f t="shared" si="46"/>
        <v>841.94664171198554</v>
      </c>
      <c r="BX46" s="105">
        <f t="shared" si="47"/>
        <v>0</v>
      </c>
      <c r="BY46" s="105">
        <f t="shared" si="48"/>
        <v>11.619817783741789</v>
      </c>
      <c r="BZ46" s="105">
        <f t="shared" si="49"/>
        <v>3.263648562751607</v>
      </c>
    </row>
    <row r="47" spans="1:78" x14ac:dyDescent="0.3">
      <c r="A47" s="18" t="s">
        <v>464</v>
      </c>
      <c r="B47" s="21" t="s">
        <v>465</v>
      </c>
      <c r="C47" s="22">
        <f>_xlfn.XLOOKUP(A47,Rankings!K:K,Rankings!L:L)</f>
        <v>31</v>
      </c>
      <c r="D47" s="118">
        <f>_xlfn.XLOOKUP(A47,Rankings!K:K,Rankings!M:M)</f>
        <v>380.72</v>
      </c>
      <c r="E47" s="121">
        <v>24847.510000000002</v>
      </c>
      <c r="F47" s="121">
        <v>4390.4500000000007</v>
      </c>
      <c r="G47" s="121">
        <v>0</v>
      </c>
      <c r="H47" s="121">
        <v>0</v>
      </c>
      <c r="I47" s="121">
        <v>0</v>
      </c>
      <c r="J47" s="121">
        <v>0</v>
      </c>
      <c r="K47" s="121">
        <v>0</v>
      </c>
      <c r="L47" s="121">
        <v>3156.6200000000003</v>
      </c>
      <c r="M47" s="121">
        <v>0</v>
      </c>
      <c r="N47" s="121">
        <v>3932.4899999999993</v>
      </c>
      <c r="O47" s="121">
        <v>0</v>
      </c>
      <c r="P47" s="121">
        <v>1855.8400000000001</v>
      </c>
      <c r="Q47" s="121">
        <v>7683.52</v>
      </c>
      <c r="R47" s="121">
        <v>3830.6000000000004</v>
      </c>
      <c r="S47" s="121">
        <v>0</v>
      </c>
      <c r="T47" s="121">
        <v>1124.46</v>
      </c>
      <c r="U47" s="121">
        <v>0</v>
      </c>
      <c r="V47" s="121">
        <v>0</v>
      </c>
      <c r="W47" s="121">
        <v>6304.5000000000009</v>
      </c>
      <c r="X47" s="121">
        <v>70896.140000000014</v>
      </c>
      <c r="Y47" s="121">
        <v>188310.91000000009</v>
      </c>
      <c r="Z47" s="121">
        <v>0</v>
      </c>
      <c r="AA47" s="121">
        <v>2479.56</v>
      </c>
      <c r="AB47" s="121">
        <v>546.26</v>
      </c>
      <c r="AC47" s="121">
        <f t="shared" si="2"/>
        <v>319358.8600000001</v>
      </c>
      <c r="AD47" s="153">
        <v>320.07779661016951</v>
      </c>
      <c r="AE47" s="105">
        <f t="shared" si="3"/>
        <v>141.62741935483874</v>
      </c>
      <c r="AF47" s="105">
        <f t="shared" si="4"/>
        <v>0</v>
      </c>
      <c r="AG47" s="105">
        <f t="shared" si="5"/>
        <v>0</v>
      </c>
      <c r="AH47" s="105">
        <f t="shared" si="6"/>
        <v>0</v>
      </c>
      <c r="AI47" s="105">
        <f t="shared" si="7"/>
        <v>0</v>
      </c>
      <c r="AJ47" s="105">
        <f t="shared" si="8"/>
        <v>0</v>
      </c>
      <c r="AK47" s="105">
        <f t="shared" si="9"/>
        <v>101.82645161290324</v>
      </c>
      <c r="AL47" s="105">
        <f t="shared" si="10"/>
        <v>0</v>
      </c>
      <c r="AM47" s="105">
        <f t="shared" si="11"/>
        <v>126.85451612903223</v>
      </c>
      <c r="AN47" s="105">
        <f t="shared" si="12"/>
        <v>0</v>
      </c>
      <c r="AO47" s="105">
        <f t="shared" si="13"/>
        <v>59.865806451612904</v>
      </c>
      <c r="AP47" s="105">
        <f t="shared" si="14"/>
        <v>247.85548387096776</v>
      </c>
      <c r="AQ47" s="105">
        <f t="shared" si="15"/>
        <v>123.56774193548388</v>
      </c>
      <c r="AR47" s="105">
        <f t="shared" si="16"/>
        <v>0</v>
      </c>
      <c r="AS47" s="105">
        <f t="shared" si="17"/>
        <v>36.272903225806452</v>
      </c>
      <c r="AT47" s="105">
        <f t="shared" si="18"/>
        <v>0</v>
      </c>
      <c r="AU47" s="105">
        <f t="shared" si="19"/>
        <v>0</v>
      </c>
      <c r="AV47" s="105">
        <f t="shared" si="20"/>
        <v>203.37096774193552</v>
      </c>
      <c r="AW47" s="105">
        <f t="shared" si="21"/>
        <v>2286.9722580645166</v>
      </c>
      <c r="AX47" s="105">
        <f t="shared" si="22"/>
        <v>6074.5454838709711</v>
      </c>
      <c r="AY47" s="105">
        <f t="shared" si="23"/>
        <v>0</v>
      </c>
      <c r="AZ47" s="105">
        <f t="shared" si="24"/>
        <v>79.985806451612902</v>
      </c>
      <c r="BA47" s="105">
        <f t="shared" si="25"/>
        <v>17.621290322580645</v>
      </c>
      <c r="BB47" s="2"/>
      <c r="BC47" s="105">
        <f t="shared" si="26"/>
        <v>65.264525110317294</v>
      </c>
      <c r="BD47" s="105">
        <f t="shared" si="27"/>
        <v>11.531965749106956</v>
      </c>
      <c r="BE47" s="105">
        <f t="shared" si="28"/>
        <v>0</v>
      </c>
      <c r="BF47" s="105">
        <f t="shared" si="29"/>
        <v>0</v>
      </c>
      <c r="BG47" s="105">
        <f t="shared" si="30"/>
        <v>0</v>
      </c>
      <c r="BH47" s="105">
        <f t="shared" si="31"/>
        <v>0</v>
      </c>
      <c r="BI47" s="105">
        <f t="shared" si="32"/>
        <v>0</v>
      </c>
      <c r="BJ47" s="105">
        <f t="shared" si="33"/>
        <v>8.2911851229249844</v>
      </c>
      <c r="BK47" s="105">
        <f t="shared" si="34"/>
        <v>0</v>
      </c>
      <c r="BL47" s="105">
        <f t="shared" si="35"/>
        <v>10.329086993065768</v>
      </c>
      <c r="BM47" s="105">
        <f t="shared" si="36"/>
        <v>0</v>
      </c>
      <c r="BN47" s="105">
        <f t="shared" si="37"/>
        <v>4.8745534776213493</v>
      </c>
      <c r="BO47" s="105">
        <f t="shared" si="38"/>
        <v>20.181550745955033</v>
      </c>
      <c r="BP47" s="105">
        <f t="shared" si="39"/>
        <v>10.061462492120194</v>
      </c>
      <c r="BQ47" s="105">
        <f t="shared" si="40"/>
        <v>0</v>
      </c>
      <c r="BR47" s="105">
        <f t="shared" si="41"/>
        <v>2.953509140575751</v>
      </c>
      <c r="BS47" s="105">
        <f t="shared" si="42"/>
        <v>0</v>
      </c>
      <c r="BT47" s="105">
        <f t="shared" si="43"/>
        <v>0</v>
      </c>
      <c r="BU47" s="105">
        <f t="shared" si="44"/>
        <v>16.559413742382855</v>
      </c>
      <c r="BV47" s="105">
        <f t="shared" si="45"/>
        <v>186.21595923513345</v>
      </c>
      <c r="BW47" s="105">
        <f t="shared" si="46"/>
        <v>494.61785564194179</v>
      </c>
      <c r="BX47" s="105">
        <f t="shared" si="47"/>
        <v>0</v>
      </c>
      <c r="BY47" s="105">
        <f t="shared" si="48"/>
        <v>6.5128178188695101</v>
      </c>
      <c r="BZ47" s="105">
        <f t="shared" si="49"/>
        <v>1.4348077327169573</v>
      </c>
    </row>
    <row r="48" spans="1:78" x14ac:dyDescent="0.3">
      <c r="A48" s="18" t="s">
        <v>16</v>
      </c>
      <c r="B48" s="21" t="s">
        <v>17</v>
      </c>
      <c r="C48" s="22">
        <f>_xlfn.XLOOKUP(A48,Rankings!K:K,Rankings!L:L)</f>
        <v>182</v>
      </c>
      <c r="D48" s="118">
        <f>_xlfn.XLOOKUP(A48,Rankings!K:K,Rankings!M:M)</f>
        <v>1066.96</v>
      </c>
      <c r="E48" s="121">
        <v>62413.48000000001</v>
      </c>
      <c r="F48" s="121">
        <v>5001.9500000000007</v>
      </c>
      <c r="G48" s="121">
        <v>0</v>
      </c>
      <c r="H48" s="121">
        <v>31363.119999999988</v>
      </c>
      <c r="I48" s="121">
        <v>0</v>
      </c>
      <c r="J48" s="121">
        <v>10489.289999999999</v>
      </c>
      <c r="K48" s="121">
        <v>0</v>
      </c>
      <c r="L48" s="121">
        <v>13889.369999999999</v>
      </c>
      <c r="M48" s="121">
        <v>12061.240000000002</v>
      </c>
      <c r="N48" s="121">
        <v>13335.009999999998</v>
      </c>
      <c r="O48" s="121">
        <v>0</v>
      </c>
      <c r="P48" s="121">
        <v>26582.209999999985</v>
      </c>
      <c r="Q48" s="121">
        <v>11665.219999999998</v>
      </c>
      <c r="R48" s="121">
        <v>41814.370000000024</v>
      </c>
      <c r="S48" s="121">
        <v>0</v>
      </c>
      <c r="T48" s="121">
        <v>7482.7899999999981</v>
      </c>
      <c r="U48" s="121">
        <v>0</v>
      </c>
      <c r="V48" s="121">
        <v>0</v>
      </c>
      <c r="W48" s="121">
        <v>62283.55999999999</v>
      </c>
      <c r="X48" s="121">
        <v>250408.12999999989</v>
      </c>
      <c r="Y48" s="121">
        <v>585999.90000000014</v>
      </c>
      <c r="Z48" s="121">
        <v>0</v>
      </c>
      <c r="AA48" s="121">
        <v>4546.5</v>
      </c>
      <c r="AB48" s="121">
        <v>9513.52</v>
      </c>
      <c r="AC48" s="121">
        <f t="shared" si="2"/>
        <v>1148849.6600000001</v>
      </c>
      <c r="AD48" s="153">
        <v>248.79710227272719</v>
      </c>
      <c r="AE48" s="105">
        <f t="shared" si="3"/>
        <v>27.483241758241761</v>
      </c>
      <c r="AF48" s="105">
        <f t="shared" si="4"/>
        <v>0</v>
      </c>
      <c r="AG48" s="105">
        <f t="shared" si="5"/>
        <v>172.32483516483509</v>
      </c>
      <c r="AH48" s="105">
        <f t="shared" si="6"/>
        <v>0</v>
      </c>
      <c r="AI48" s="105">
        <f t="shared" si="7"/>
        <v>57.633461538461532</v>
      </c>
      <c r="AJ48" s="105">
        <f t="shared" si="8"/>
        <v>0</v>
      </c>
      <c r="AK48" s="105">
        <f t="shared" si="9"/>
        <v>76.315219780219778</v>
      </c>
      <c r="AL48" s="105">
        <f t="shared" si="10"/>
        <v>66.270549450549453</v>
      </c>
      <c r="AM48" s="105">
        <f t="shared" si="11"/>
        <v>73.269285714285701</v>
      </c>
      <c r="AN48" s="105">
        <f t="shared" si="12"/>
        <v>0</v>
      </c>
      <c r="AO48" s="105">
        <f t="shared" si="13"/>
        <v>146.05609890109881</v>
      </c>
      <c r="AP48" s="105">
        <f t="shared" si="14"/>
        <v>64.094615384615366</v>
      </c>
      <c r="AQ48" s="105">
        <f t="shared" si="15"/>
        <v>229.74928571428586</v>
      </c>
      <c r="AR48" s="105">
        <f t="shared" si="16"/>
        <v>0</v>
      </c>
      <c r="AS48" s="105">
        <f t="shared" si="17"/>
        <v>41.114230769230758</v>
      </c>
      <c r="AT48" s="105">
        <f t="shared" si="18"/>
        <v>0</v>
      </c>
      <c r="AU48" s="105">
        <f t="shared" si="19"/>
        <v>0</v>
      </c>
      <c r="AV48" s="105">
        <f t="shared" si="20"/>
        <v>342.21736263736261</v>
      </c>
      <c r="AW48" s="105">
        <f t="shared" si="21"/>
        <v>1375.8688461538457</v>
      </c>
      <c r="AX48" s="105">
        <f t="shared" si="22"/>
        <v>3219.7796703296713</v>
      </c>
      <c r="AY48" s="105">
        <f t="shared" si="23"/>
        <v>0</v>
      </c>
      <c r="AZ48" s="105">
        <f t="shared" si="24"/>
        <v>24.98076923076923</v>
      </c>
      <c r="BA48" s="105">
        <f t="shared" si="25"/>
        <v>52.272087912087912</v>
      </c>
      <c r="BB48" s="2"/>
      <c r="BC48" s="105">
        <f t="shared" si="26"/>
        <v>58.496550948489173</v>
      </c>
      <c r="BD48" s="105">
        <f t="shared" si="27"/>
        <v>4.6880389142985681</v>
      </c>
      <c r="BE48" s="105">
        <f t="shared" si="28"/>
        <v>0</v>
      </c>
      <c r="BF48" s="105">
        <f t="shared" si="29"/>
        <v>29.394841418609872</v>
      </c>
      <c r="BG48" s="105">
        <f t="shared" si="30"/>
        <v>0</v>
      </c>
      <c r="BH48" s="105">
        <f t="shared" si="31"/>
        <v>9.8310058483916904</v>
      </c>
      <c r="BI48" s="105">
        <f t="shared" si="32"/>
        <v>0</v>
      </c>
      <c r="BJ48" s="105">
        <f t="shared" si="33"/>
        <v>13.017704506260777</v>
      </c>
      <c r="BK48" s="105">
        <f t="shared" si="34"/>
        <v>11.304303816450478</v>
      </c>
      <c r="BL48" s="105">
        <f t="shared" si="35"/>
        <v>12.498134887905824</v>
      </c>
      <c r="BM48" s="105">
        <f t="shared" si="36"/>
        <v>0</v>
      </c>
      <c r="BN48" s="105">
        <f t="shared" si="37"/>
        <v>24.913970533103381</v>
      </c>
      <c r="BO48" s="105">
        <f t="shared" si="38"/>
        <v>10.933137137287243</v>
      </c>
      <c r="BP48" s="105">
        <f t="shared" si="39"/>
        <v>39.19019457149286</v>
      </c>
      <c r="BQ48" s="105">
        <f t="shared" si="40"/>
        <v>0</v>
      </c>
      <c r="BR48" s="105">
        <f t="shared" si="41"/>
        <v>7.0131869985753896</v>
      </c>
      <c r="BS48" s="105">
        <f t="shared" si="42"/>
        <v>0</v>
      </c>
      <c r="BT48" s="105">
        <f t="shared" si="43"/>
        <v>0</v>
      </c>
      <c r="BU48" s="105">
        <f t="shared" si="44"/>
        <v>58.374784434280564</v>
      </c>
      <c r="BV48" s="105">
        <f t="shared" si="45"/>
        <v>234.69308127764853</v>
      </c>
      <c r="BW48" s="105">
        <f t="shared" si="46"/>
        <v>549.22386968583646</v>
      </c>
      <c r="BX48" s="105">
        <f t="shared" si="47"/>
        <v>0</v>
      </c>
      <c r="BY48" s="105">
        <f t="shared" si="48"/>
        <v>4.261171927719877</v>
      </c>
      <c r="BZ48" s="105">
        <f t="shared" si="49"/>
        <v>8.9164729699332685</v>
      </c>
    </row>
    <row r="49" spans="1:78" x14ac:dyDescent="0.3">
      <c r="A49" s="18" t="s">
        <v>20</v>
      </c>
      <c r="B49" s="21" t="s">
        <v>21</v>
      </c>
      <c r="C49" s="22">
        <f>_xlfn.XLOOKUP(A49,Rankings!K:K,Rankings!L:L)</f>
        <v>222</v>
      </c>
      <c r="D49" s="118">
        <f>_xlfn.XLOOKUP(A49,Rankings!K:K,Rankings!M:M)</f>
        <v>1383.33</v>
      </c>
      <c r="E49" s="121">
        <v>76554.390000000043</v>
      </c>
      <c r="F49" s="121">
        <v>52174.000000000007</v>
      </c>
      <c r="G49" s="121">
        <v>0</v>
      </c>
      <c r="H49" s="121">
        <v>54905.140000000014</v>
      </c>
      <c r="I49" s="121">
        <v>0</v>
      </c>
      <c r="J49" s="121">
        <v>33868.660000000003</v>
      </c>
      <c r="K49" s="121">
        <v>0</v>
      </c>
      <c r="L49" s="121">
        <v>16842.93</v>
      </c>
      <c r="M49" s="121">
        <v>40771.31</v>
      </c>
      <c r="N49" s="121">
        <v>14840.91</v>
      </c>
      <c r="O49" s="121">
        <v>0</v>
      </c>
      <c r="P49" s="121">
        <v>40482.020000000019</v>
      </c>
      <c r="Q49" s="121">
        <v>27889.859999999997</v>
      </c>
      <c r="R49" s="121">
        <v>69252.100000000035</v>
      </c>
      <c r="S49" s="121">
        <v>0</v>
      </c>
      <c r="T49" s="121">
        <v>0</v>
      </c>
      <c r="U49" s="121">
        <v>0</v>
      </c>
      <c r="V49" s="121">
        <v>0</v>
      </c>
      <c r="W49" s="121">
        <v>45221.479999999989</v>
      </c>
      <c r="X49" s="121">
        <v>290473.08999999991</v>
      </c>
      <c r="Y49" s="121">
        <v>706107.35000000009</v>
      </c>
      <c r="Z49" s="121">
        <v>0</v>
      </c>
      <c r="AA49" s="121">
        <v>6450.32</v>
      </c>
      <c r="AB49" s="121">
        <v>3307.49</v>
      </c>
      <c r="AC49" s="121">
        <f t="shared" si="2"/>
        <v>1479141.05</v>
      </c>
      <c r="AD49" s="153">
        <v>283.41845771144273</v>
      </c>
      <c r="AE49" s="105">
        <f t="shared" si="3"/>
        <v>235.01801801801804</v>
      </c>
      <c r="AF49" s="105">
        <f t="shared" si="4"/>
        <v>0</v>
      </c>
      <c r="AG49" s="105">
        <f t="shared" si="5"/>
        <v>247.32045045045052</v>
      </c>
      <c r="AH49" s="105">
        <f t="shared" si="6"/>
        <v>0</v>
      </c>
      <c r="AI49" s="105">
        <f t="shared" si="7"/>
        <v>152.56153153153156</v>
      </c>
      <c r="AJ49" s="105">
        <f t="shared" si="8"/>
        <v>0</v>
      </c>
      <c r="AK49" s="105">
        <f t="shared" si="9"/>
        <v>75.869054054054061</v>
      </c>
      <c r="AL49" s="105">
        <f t="shared" si="10"/>
        <v>183.65454954954953</v>
      </c>
      <c r="AM49" s="105">
        <f t="shared" si="11"/>
        <v>66.850945945945952</v>
      </c>
      <c r="AN49" s="105">
        <f t="shared" si="12"/>
        <v>0</v>
      </c>
      <c r="AO49" s="105">
        <f t="shared" si="13"/>
        <v>182.35144144144152</v>
      </c>
      <c r="AP49" s="105">
        <f t="shared" si="14"/>
        <v>125.62999999999998</v>
      </c>
      <c r="AQ49" s="105">
        <f t="shared" si="15"/>
        <v>311.94639639639655</v>
      </c>
      <c r="AR49" s="105">
        <f t="shared" si="16"/>
        <v>0</v>
      </c>
      <c r="AS49" s="105">
        <f t="shared" si="17"/>
        <v>0</v>
      </c>
      <c r="AT49" s="105">
        <f t="shared" si="18"/>
        <v>0</v>
      </c>
      <c r="AU49" s="105">
        <f t="shared" si="19"/>
        <v>0</v>
      </c>
      <c r="AV49" s="105">
        <f t="shared" si="20"/>
        <v>203.70036036036032</v>
      </c>
      <c r="AW49" s="105">
        <f t="shared" si="21"/>
        <v>1308.4373423423419</v>
      </c>
      <c r="AX49" s="105">
        <f t="shared" si="22"/>
        <v>3180.6637387387391</v>
      </c>
      <c r="AY49" s="105">
        <f t="shared" si="23"/>
        <v>0</v>
      </c>
      <c r="AZ49" s="105">
        <f t="shared" si="24"/>
        <v>29.055495495495496</v>
      </c>
      <c r="BA49" s="105">
        <f t="shared" si="25"/>
        <v>14.898603603603602</v>
      </c>
      <c r="BB49" s="2"/>
      <c r="BC49" s="105">
        <f t="shared" si="26"/>
        <v>55.340656242545194</v>
      </c>
      <c r="BD49" s="105">
        <f t="shared" si="27"/>
        <v>37.716235460808349</v>
      </c>
      <c r="BE49" s="105">
        <f t="shared" si="28"/>
        <v>0</v>
      </c>
      <c r="BF49" s="105">
        <f t="shared" si="29"/>
        <v>39.690558290501919</v>
      </c>
      <c r="BG49" s="105">
        <f t="shared" si="30"/>
        <v>0</v>
      </c>
      <c r="BH49" s="105">
        <f t="shared" si="31"/>
        <v>24.483427670910054</v>
      </c>
      <c r="BI49" s="105">
        <f t="shared" si="32"/>
        <v>0</v>
      </c>
      <c r="BJ49" s="105">
        <f t="shared" si="33"/>
        <v>12.17564138708768</v>
      </c>
      <c r="BK49" s="105">
        <f t="shared" si="34"/>
        <v>29.473307164595578</v>
      </c>
      <c r="BL49" s="105">
        <f t="shared" si="35"/>
        <v>10.72839452625187</v>
      </c>
      <c r="BM49" s="105">
        <f t="shared" si="36"/>
        <v>0</v>
      </c>
      <c r="BN49" s="105">
        <f t="shared" si="37"/>
        <v>29.26418135947317</v>
      </c>
      <c r="BO49" s="105">
        <f t="shared" si="38"/>
        <v>20.161393159983518</v>
      </c>
      <c r="BP49" s="105">
        <f t="shared" si="39"/>
        <v>50.061879667179952</v>
      </c>
      <c r="BQ49" s="105">
        <f t="shared" si="40"/>
        <v>0</v>
      </c>
      <c r="BR49" s="105">
        <f t="shared" si="41"/>
        <v>0</v>
      </c>
      <c r="BS49" s="105">
        <f t="shared" si="42"/>
        <v>0</v>
      </c>
      <c r="BT49" s="105">
        <f t="shared" si="43"/>
        <v>0</v>
      </c>
      <c r="BU49" s="105">
        <f t="shared" si="44"/>
        <v>32.69030527784404</v>
      </c>
      <c r="BV49" s="105">
        <f t="shared" si="45"/>
        <v>209.98105296639264</v>
      </c>
      <c r="BW49" s="105">
        <f t="shared" si="46"/>
        <v>510.44027816934511</v>
      </c>
      <c r="BX49" s="105">
        <f t="shared" si="47"/>
        <v>0</v>
      </c>
      <c r="BY49" s="105">
        <f t="shared" si="48"/>
        <v>4.6628931635979844</v>
      </c>
      <c r="BZ49" s="105">
        <f t="shared" si="49"/>
        <v>2.3909623878611757</v>
      </c>
    </row>
    <row r="50" spans="1:78" x14ac:dyDescent="0.3">
      <c r="A50" s="18" t="s">
        <v>67</v>
      </c>
      <c r="B50" s="21" t="s">
        <v>68</v>
      </c>
      <c r="C50" s="22">
        <f>_xlfn.XLOOKUP(A50,Rankings!K:K,Rankings!L:L)</f>
        <v>223</v>
      </c>
      <c r="D50" s="118">
        <f>_xlfn.XLOOKUP(A50,Rankings!K:K,Rankings!M:M)</f>
        <v>1184.53</v>
      </c>
      <c r="E50" s="121">
        <v>67116.81</v>
      </c>
      <c r="F50" s="121">
        <v>26475.119999999999</v>
      </c>
      <c r="G50" s="121">
        <v>0</v>
      </c>
      <c r="H50" s="121">
        <v>30061.23000000001</v>
      </c>
      <c r="I50" s="121">
        <v>0</v>
      </c>
      <c r="J50" s="121">
        <v>3508.5000000000005</v>
      </c>
      <c r="K50" s="121">
        <v>0</v>
      </c>
      <c r="L50" s="121">
        <v>15461.170000000002</v>
      </c>
      <c r="M50" s="121">
        <v>0</v>
      </c>
      <c r="N50" s="121">
        <v>11142.71</v>
      </c>
      <c r="O50" s="121">
        <v>0</v>
      </c>
      <c r="P50" s="121">
        <v>15109.089999999982</v>
      </c>
      <c r="Q50" s="121">
        <v>8739.2099999999991</v>
      </c>
      <c r="R50" s="121">
        <v>39004.499999999985</v>
      </c>
      <c r="S50" s="121">
        <v>0</v>
      </c>
      <c r="T50" s="121">
        <v>3608.67</v>
      </c>
      <c r="U50" s="121">
        <v>0</v>
      </c>
      <c r="V50" s="121">
        <v>0</v>
      </c>
      <c r="W50" s="121">
        <v>443.45000000000005</v>
      </c>
      <c r="X50" s="121">
        <v>339761.8400000002</v>
      </c>
      <c r="Y50" s="121">
        <v>734732.28999999992</v>
      </c>
      <c r="Z50" s="121">
        <v>0</v>
      </c>
      <c r="AA50" s="121">
        <v>4008.83</v>
      </c>
      <c r="AB50" s="121">
        <v>4829.2700000000004</v>
      </c>
      <c r="AC50" s="121">
        <f t="shared" si="2"/>
        <v>1304002.6900000002</v>
      </c>
      <c r="AD50" s="153">
        <v>205.79458715596337</v>
      </c>
      <c r="AE50" s="105">
        <f t="shared" si="3"/>
        <v>118.72251121076232</v>
      </c>
      <c r="AF50" s="105">
        <f t="shared" si="4"/>
        <v>0</v>
      </c>
      <c r="AG50" s="105">
        <f t="shared" si="5"/>
        <v>134.80372197309421</v>
      </c>
      <c r="AH50" s="105">
        <f t="shared" si="6"/>
        <v>0</v>
      </c>
      <c r="AI50" s="105">
        <f t="shared" si="7"/>
        <v>15.733183856502244</v>
      </c>
      <c r="AJ50" s="105">
        <f t="shared" si="8"/>
        <v>0</v>
      </c>
      <c r="AK50" s="105">
        <f t="shared" si="9"/>
        <v>69.332600896860995</v>
      </c>
      <c r="AL50" s="105">
        <f t="shared" si="10"/>
        <v>0</v>
      </c>
      <c r="AM50" s="105">
        <f t="shared" si="11"/>
        <v>49.967309417040354</v>
      </c>
      <c r="AN50" s="105">
        <f t="shared" si="12"/>
        <v>0</v>
      </c>
      <c r="AO50" s="105">
        <f t="shared" si="13"/>
        <v>67.753766816143411</v>
      </c>
      <c r="AP50" s="105">
        <f t="shared" si="14"/>
        <v>39.189282511210756</v>
      </c>
      <c r="AQ50" s="105">
        <f t="shared" si="15"/>
        <v>174.90807174887885</v>
      </c>
      <c r="AR50" s="105">
        <f t="shared" si="16"/>
        <v>0</v>
      </c>
      <c r="AS50" s="105">
        <f t="shared" si="17"/>
        <v>16.18237668161435</v>
      </c>
      <c r="AT50" s="105">
        <f t="shared" si="18"/>
        <v>0</v>
      </c>
      <c r="AU50" s="105">
        <f t="shared" si="19"/>
        <v>0</v>
      </c>
      <c r="AV50" s="105">
        <f t="shared" si="20"/>
        <v>1.9885650224215248</v>
      </c>
      <c r="AW50" s="105">
        <f t="shared" si="21"/>
        <v>1523.5956950672655</v>
      </c>
      <c r="AX50" s="105">
        <f t="shared" si="22"/>
        <v>3294.7636322869953</v>
      </c>
      <c r="AY50" s="105">
        <f t="shared" si="23"/>
        <v>0</v>
      </c>
      <c r="AZ50" s="105">
        <f t="shared" si="24"/>
        <v>17.976816143497757</v>
      </c>
      <c r="BA50" s="105">
        <f t="shared" si="25"/>
        <v>21.655919282511213</v>
      </c>
      <c r="BB50" s="2"/>
      <c r="BC50" s="105">
        <f t="shared" si="26"/>
        <v>56.66113141921268</v>
      </c>
      <c r="BD50" s="105">
        <f t="shared" si="27"/>
        <v>22.3507382674985</v>
      </c>
      <c r="BE50" s="105">
        <f t="shared" si="28"/>
        <v>0</v>
      </c>
      <c r="BF50" s="105">
        <f t="shared" si="29"/>
        <v>25.37819219437246</v>
      </c>
      <c r="BG50" s="105">
        <f t="shared" si="30"/>
        <v>0</v>
      </c>
      <c r="BH50" s="105">
        <f t="shared" si="31"/>
        <v>2.9619342692882413</v>
      </c>
      <c r="BI50" s="105">
        <f t="shared" si="32"/>
        <v>0</v>
      </c>
      <c r="BJ50" s="105">
        <f t="shared" si="33"/>
        <v>13.052577815673729</v>
      </c>
      <c r="BK50" s="105">
        <f t="shared" si="34"/>
        <v>0</v>
      </c>
      <c r="BL50" s="105">
        <f t="shared" si="35"/>
        <v>9.4068617932850991</v>
      </c>
      <c r="BM50" s="105">
        <f t="shared" si="36"/>
        <v>0</v>
      </c>
      <c r="BN50" s="105">
        <f t="shared" si="37"/>
        <v>12.755346002211834</v>
      </c>
      <c r="BO50" s="105">
        <f t="shared" si="38"/>
        <v>7.3777869703595513</v>
      </c>
      <c r="BP50" s="105">
        <f t="shared" si="39"/>
        <v>32.928250023215945</v>
      </c>
      <c r="BQ50" s="105">
        <f t="shared" si="40"/>
        <v>0</v>
      </c>
      <c r="BR50" s="105">
        <f t="shared" si="41"/>
        <v>3.0464994554802329</v>
      </c>
      <c r="BS50" s="105">
        <f t="shared" si="42"/>
        <v>0</v>
      </c>
      <c r="BT50" s="105">
        <f t="shared" si="43"/>
        <v>0</v>
      </c>
      <c r="BU50" s="105">
        <f t="shared" si="44"/>
        <v>0.37436789275071131</v>
      </c>
      <c r="BV50" s="105">
        <f t="shared" si="45"/>
        <v>286.83261715617181</v>
      </c>
      <c r="BW50" s="105">
        <f t="shared" si="46"/>
        <v>620.27326450153225</v>
      </c>
      <c r="BX50" s="105">
        <f t="shared" si="47"/>
        <v>0</v>
      </c>
      <c r="BY50" s="105">
        <f t="shared" si="48"/>
        <v>3.3843212075675586</v>
      </c>
      <c r="BZ50" s="105">
        <f t="shared" si="49"/>
        <v>4.0769503516162535</v>
      </c>
    </row>
    <row r="51" spans="1:78" x14ac:dyDescent="0.3">
      <c r="A51" s="18" t="s">
        <v>79</v>
      </c>
      <c r="B51" s="21" t="s">
        <v>80</v>
      </c>
      <c r="C51" s="22">
        <f>_xlfn.XLOOKUP(A51,Rankings!K:K,Rankings!L:L)</f>
        <v>338</v>
      </c>
      <c r="D51" s="118">
        <f>_xlfn.XLOOKUP(A51,Rankings!K:K,Rankings!M:M)</f>
        <v>1349.21</v>
      </c>
      <c r="E51" s="121">
        <v>97730.650000000009</v>
      </c>
      <c r="F51" s="121">
        <v>33098.640000000007</v>
      </c>
      <c r="G51" s="121">
        <v>0</v>
      </c>
      <c r="H51" s="121">
        <v>49815.409999999982</v>
      </c>
      <c r="I51" s="121">
        <v>1578.3999999999999</v>
      </c>
      <c r="J51" s="121">
        <v>40147.250000000015</v>
      </c>
      <c r="K51" s="121">
        <v>0</v>
      </c>
      <c r="L51" s="121">
        <v>17144.559999999998</v>
      </c>
      <c r="M51" s="121">
        <v>34492.1</v>
      </c>
      <c r="N51" s="121">
        <v>11373.93</v>
      </c>
      <c r="O51" s="121">
        <v>0</v>
      </c>
      <c r="P51" s="121">
        <v>29676.889999999996</v>
      </c>
      <c r="Q51" s="121">
        <v>41823.79</v>
      </c>
      <c r="R51" s="121">
        <v>35563.960000000014</v>
      </c>
      <c r="S51" s="121">
        <v>0</v>
      </c>
      <c r="T51" s="121">
        <v>12106.27</v>
      </c>
      <c r="U51" s="121">
        <v>0</v>
      </c>
      <c r="V51" s="121">
        <v>0</v>
      </c>
      <c r="W51" s="121">
        <v>54867.719999999994</v>
      </c>
      <c r="X51" s="121">
        <v>358181.94000000006</v>
      </c>
      <c r="Y51" s="121">
        <v>1183586.3</v>
      </c>
      <c r="Z51" s="121">
        <v>0</v>
      </c>
      <c r="AA51" s="121">
        <v>2199.5</v>
      </c>
      <c r="AB51" s="121">
        <v>2224.64</v>
      </c>
      <c r="AC51" s="121">
        <f t="shared" si="2"/>
        <v>2005611.95</v>
      </c>
      <c r="AD51" s="153">
        <v>187.08465317919078</v>
      </c>
      <c r="AE51" s="105">
        <f t="shared" si="3"/>
        <v>97.924970414201198</v>
      </c>
      <c r="AF51" s="105">
        <f t="shared" si="4"/>
        <v>0</v>
      </c>
      <c r="AG51" s="105">
        <f t="shared" si="5"/>
        <v>147.38286982248516</v>
      </c>
      <c r="AH51" s="105">
        <f t="shared" si="6"/>
        <v>4.6698224852071002</v>
      </c>
      <c r="AI51" s="105">
        <f t="shared" si="7"/>
        <v>118.7788461538462</v>
      </c>
      <c r="AJ51" s="105">
        <f t="shared" si="8"/>
        <v>0</v>
      </c>
      <c r="AK51" s="105">
        <f t="shared" si="9"/>
        <v>50.723550295857983</v>
      </c>
      <c r="AL51" s="105">
        <f t="shared" si="10"/>
        <v>102.04763313609467</v>
      </c>
      <c r="AM51" s="105">
        <f t="shared" si="11"/>
        <v>33.65068047337278</v>
      </c>
      <c r="AN51" s="105">
        <f t="shared" si="12"/>
        <v>0</v>
      </c>
      <c r="AO51" s="105">
        <f t="shared" si="13"/>
        <v>87.801449704142001</v>
      </c>
      <c r="AP51" s="105">
        <f t="shared" si="14"/>
        <v>123.73902366863905</v>
      </c>
      <c r="AQ51" s="105">
        <f t="shared" si="15"/>
        <v>105.21881656804737</v>
      </c>
      <c r="AR51" s="105">
        <f t="shared" si="16"/>
        <v>0</v>
      </c>
      <c r="AS51" s="105">
        <f t="shared" si="17"/>
        <v>35.817366863905328</v>
      </c>
      <c r="AT51" s="105">
        <f t="shared" si="18"/>
        <v>0</v>
      </c>
      <c r="AU51" s="105">
        <f t="shared" si="19"/>
        <v>0</v>
      </c>
      <c r="AV51" s="105">
        <f t="shared" si="20"/>
        <v>162.33053254437868</v>
      </c>
      <c r="AW51" s="105">
        <f t="shared" si="21"/>
        <v>1059.709881656805</v>
      </c>
      <c r="AX51" s="105">
        <f t="shared" si="22"/>
        <v>3501.7346153846156</v>
      </c>
      <c r="AY51" s="105">
        <f t="shared" si="23"/>
        <v>0</v>
      </c>
      <c r="AZ51" s="105">
        <f t="shared" si="24"/>
        <v>6.5073964497041423</v>
      </c>
      <c r="BA51" s="105">
        <f t="shared" si="25"/>
        <v>6.5817751479289939</v>
      </c>
      <c r="BB51" s="2"/>
      <c r="BC51" s="105">
        <f t="shared" si="26"/>
        <v>72.435462233455141</v>
      </c>
      <c r="BD51" s="105">
        <f t="shared" si="27"/>
        <v>24.531866796125144</v>
      </c>
      <c r="BE51" s="105">
        <f t="shared" si="28"/>
        <v>0</v>
      </c>
      <c r="BF51" s="105">
        <f t="shared" si="29"/>
        <v>36.921909858361545</v>
      </c>
      <c r="BG51" s="105">
        <f t="shared" si="30"/>
        <v>1.1698697756464893</v>
      </c>
      <c r="BH51" s="105">
        <f t="shared" si="31"/>
        <v>29.756116542272895</v>
      </c>
      <c r="BI51" s="105">
        <f t="shared" si="32"/>
        <v>0</v>
      </c>
      <c r="BJ51" s="105">
        <f t="shared" si="33"/>
        <v>12.707110086643294</v>
      </c>
      <c r="BK51" s="105">
        <f t="shared" si="34"/>
        <v>25.564663766203925</v>
      </c>
      <c r="BL51" s="105">
        <f t="shared" si="35"/>
        <v>8.4300664833495151</v>
      </c>
      <c r="BM51" s="105">
        <f t="shared" si="36"/>
        <v>0</v>
      </c>
      <c r="BN51" s="105">
        <f t="shared" si="37"/>
        <v>21.995753070315217</v>
      </c>
      <c r="BO51" s="105">
        <f t="shared" si="38"/>
        <v>30.9987251799201</v>
      </c>
      <c r="BP51" s="105">
        <f t="shared" si="39"/>
        <v>26.359099028320287</v>
      </c>
      <c r="BQ51" s="105">
        <f t="shared" si="40"/>
        <v>0</v>
      </c>
      <c r="BR51" s="105">
        <f t="shared" si="41"/>
        <v>8.9728581910896015</v>
      </c>
      <c r="BS51" s="105">
        <f t="shared" si="42"/>
        <v>0</v>
      </c>
      <c r="BT51" s="105">
        <f t="shared" si="43"/>
        <v>0</v>
      </c>
      <c r="BU51" s="105">
        <f t="shared" si="44"/>
        <v>40.666553019915355</v>
      </c>
      <c r="BV51" s="105">
        <f t="shared" si="45"/>
        <v>265.47530777269668</v>
      </c>
      <c r="BW51" s="105">
        <f t="shared" si="46"/>
        <v>877.24394275168436</v>
      </c>
      <c r="BX51" s="105">
        <f t="shared" si="47"/>
        <v>0</v>
      </c>
      <c r="BY51" s="105">
        <f t="shared" si="48"/>
        <v>1.630213235893597</v>
      </c>
      <c r="BZ51" s="105">
        <f t="shared" si="49"/>
        <v>1.6488463619451381</v>
      </c>
    </row>
    <row r="52" spans="1:78" x14ac:dyDescent="0.3">
      <c r="A52" s="18" t="s">
        <v>83</v>
      </c>
      <c r="B52" s="21" t="s">
        <v>84</v>
      </c>
      <c r="C52" s="22">
        <f>_xlfn.XLOOKUP(A52,Rankings!K:K,Rankings!L:L)</f>
        <v>83</v>
      </c>
      <c r="D52" s="118">
        <f>_xlfn.XLOOKUP(A52,Rankings!K:K,Rankings!M:M)</f>
        <v>326.55</v>
      </c>
      <c r="E52" s="121">
        <v>25682.919999999995</v>
      </c>
      <c r="F52" s="121">
        <v>0</v>
      </c>
      <c r="G52" s="121">
        <v>0</v>
      </c>
      <c r="H52" s="121">
        <v>0</v>
      </c>
      <c r="I52" s="121">
        <v>0</v>
      </c>
      <c r="J52" s="121">
        <v>0</v>
      </c>
      <c r="K52" s="121">
        <v>0</v>
      </c>
      <c r="L52" s="121">
        <v>7387.7100000000009</v>
      </c>
      <c r="M52" s="121">
        <v>0</v>
      </c>
      <c r="N52" s="121">
        <v>1249.6299999999999</v>
      </c>
      <c r="O52" s="121">
        <v>0</v>
      </c>
      <c r="P52" s="121">
        <v>20366.000000000004</v>
      </c>
      <c r="Q52" s="121">
        <v>5066.71</v>
      </c>
      <c r="R52" s="121">
        <v>8556.8599999999951</v>
      </c>
      <c r="S52" s="121">
        <v>0</v>
      </c>
      <c r="T52" s="121">
        <v>2872.0699999999997</v>
      </c>
      <c r="U52" s="121">
        <v>0</v>
      </c>
      <c r="V52" s="121">
        <v>0</v>
      </c>
      <c r="W52" s="121">
        <v>2630.9900000000002</v>
      </c>
      <c r="X52" s="121">
        <v>116467.36</v>
      </c>
      <c r="Y52" s="121">
        <v>303865.12000000005</v>
      </c>
      <c r="Z52" s="121">
        <v>5241.2</v>
      </c>
      <c r="AA52" s="121">
        <v>3522</v>
      </c>
      <c r="AB52" s="121">
        <v>863.87999999999988</v>
      </c>
      <c r="AC52" s="121">
        <f t="shared" si="2"/>
        <v>503772.45000000007</v>
      </c>
      <c r="AD52" s="153">
        <v>266.72636363636366</v>
      </c>
      <c r="AE52" s="105">
        <f t="shared" si="3"/>
        <v>0</v>
      </c>
      <c r="AF52" s="105">
        <f t="shared" si="4"/>
        <v>0</v>
      </c>
      <c r="AG52" s="105">
        <f t="shared" si="5"/>
        <v>0</v>
      </c>
      <c r="AH52" s="105">
        <f t="shared" si="6"/>
        <v>0</v>
      </c>
      <c r="AI52" s="105">
        <f t="shared" si="7"/>
        <v>0</v>
      </c>
      <c r="AJ52" s="105">
        <f t="shared" si="8"/>
        <v>0</v>
      </c>
      <c r="AK52" s="105">
        <f t="shared" si="9"/>
        <v>89.008554216867481</v>
      </c>
      <c r="AL52" s="105">
        <f t="shared" si="10"/>
        <v>0</v>
      </c>
      <c r="AM52" s="105">
        <f t="shared" si="11"/>
        <v>15.055783132530118</v>
      </c>
      <c r="AN52" s="105">
        <f t="shared" si="12"/>
        <v>0</v>
      </c>
      <c r="AO52" s="105">
        <f t="shared" si="13"/>
        <v>245.37349397590367</v>
      </c>
      <c r="AP52" s="105">
        <f t="shared" si="14"/>
        <v>61.044698795180722</v>
      </c>
      <c r="AQ52" s="105">
        <f t="shared" si="15"/>
        <v>103.09469879518066</v>
      </c>
      <c r="AR52" s="105">
        <f t="shared" si="16"/>
        <v>0</v>
      </c>
      <c r="AS52" s="105">
        <f t="shared" si="17"/>
        <v>34.603253012048192</v>
      </c>
      <c r="AT52" s="105">
        <f t="shared" si="18"/>
        <v>0</v>
      </c>
      <c r="AU52" s="105">
        <f t="shared" si="19"/>
        <v>0</v>
      </c>
      <c r="AV52" s="105">
        <f t="shared" si="20"/>
        <v>31.698674698795184</v>
      </c>
      <c r="AW52" s="105">
        <f t="shared" si="21"/>
        <v>1403.2212048192771</v>
      </c>
      <c r="AX52" s="105">
        <f t="shared" si="22"/>
        <v>3661.0255421686752</v>
      </c>
      <c r="AY52" s="105">
        <f t="shared" si="23"/>
        <v>63.146987951807226</v>
      </c>
      <c r="AZ52" s="105">
        <f t="shared" si="24"/>
        <v>42.433734939759034</v>
      </c>
      <c r="BA52" s="105">
        <f t="shared" si="25"/>
        <v>10.408192771084336</v>
      </c>
      <c r="BB52" s="2"/>
      <c r="BC52" s="105">
        <f t="shared" si="26"/>
        <v>78.649272699433453</v>
      </c>
      <c r="BD52" s="105">
        <f t="shared" si="27"/>
        <v>0</v>
      </c>
      <c r="BE52" s="105">
        <f t="shared" si="28"/>
        <v>0</v>
      </c>
      <c r="BF52" s="105">
        <f t="shared" si="29"/>
        <v>0</v>
      </c>
      <c r="BG52" s="105">
        <f t="shared" si="30"/>
        <v>0</v>
      </c>
      <c r="BH52" s="105">
        <f t="shared" si="31"/>
        <v>0</v>
      </c>
      <c r="BI52" s="105">
        <f t="shared" si="32"/>
        <v>0</v>
      </c>
      <c r="BJ52" s="105">
        <f t="shared" si="33"/>
        <v>22.623518603582916</v>
      </c>
      <c r="BK52" s="105">
        <f t="shared" si="34"/>
        <v>0</v>
      </c>
      <c r="BL52" s="105">
        <f t="shared" si="35"/>
        <v>3.8267646608482617</v>
      </c>
      <c r="BM52" s="105">
        <f t="shared" si="36"/>
        <v>0</v>
      </c>
      <c r="BN52" s="105">
        <f t="shared" si="37"/>
        <v>62.367171949165524</v>
      </c>
      <c r="BO52" s="105">
        <f t="shared" si="38"/>
        <v>15.515878119736641</v>
      </c>
      <c r="BP52" s="105">
        <f t="shared" si="39"/>
        <v>26.203827897718558</v>
      </c>
      <c r="BQ52" s="105">
        <f t="shared" si="40"/>
        <v>0</v>
      </c>
      <c r="BR52" s="105">
        <f t="shared" si="41"/>
        <v>8.7951921604654704</v>
      </c>
      <c r="BS52" s="105">
        <f t="shared" si="42"/>
        <v>0</v>
      </c>
      <c r="BT52" s="105">
        <f t="shared" si="43"/>
        <v>0</v>
      </c>
      <c r="BU52" s="105">
        <f t="shared" si="44"/>
        <v>8.0569284948706184</v>
      </c>
      <c r="BV52" s="105">
        <f t="shared" si="45"/>
        <v>356.66011330577248</v>
      </c>
      <c r="BW52" s="105">
        <f t="shared" si="46"/>
        <v>930.53167968151899</v>
      </c>
      <c r="BX52" s="105">
        <f t="shared" si="47"/>
        <v>16.050222018067675</v>
      </c>
      <c r="BY52" s="105">
        <f t="shared" si="48"/>
        <v>10.785484611851171</v>
      </c>
      <c r="BZ52" s="105">
        <f t="shared" si="49"/>
        <v>2.6454754248966461</v>
      </c>
    </row>
    <row r="53" spans="1:78" x14ac:dyDescent="0.3">
      <c r="A53" s="18" t="s">
        <v>92</v>
      </c>
      <c r="B53" s="21" t="s">
        <v>93</v>
      </c>
      <c r="C53" s="22">
        <f>_xlfn.XLOOKUP(A53,Rankings!K:K,Rankings!L:L)</f>
        <v>335</v>
      </c>
      <c r="D53" s="118">
        <f>_xlfn.XLOOKUP(A53,Rankings!K:K,Rankings!M:M)</f>
        <v>1459.95</v>
      </c>
      <c r="E53" s="121">
        <v>105745.15999999995</v>
      </c>
      <c r="F53" s="121">
        <v>0</v>
      </c>
      <c r="G53" s="121">
        <v>0</v>
      </c>
      <c r="H53" s="121">
        <v>0</v>
      </c>
      <c r="I53" s="121">
        <v>0</v>
      </c>
      <c r="J53" s="121">
        <v>0</v>
      </c>
      <c r="K53" s="121">
        <v>0</v>
      </c>
      <c r="L53" s="121">
        <v>13841.119999999999</v>
      </c>
      <c r="M53" s="121">
        <v>0</v>
      </c>
      <c r="N53" s="121">
        <v>20827.169999999998</v>
      </c>
      <c r="O53" s="121">
        <v>0</v>
      </c>
      <c r="P53" s="121">
        <v>64868.92</v>
      </c>
      <c r="Q53" s="121">
        <v>50068.669999999991</v>
      </c>
      <c r="R53" s="121">
        <v>28853.439999999995</v>
      </c>
      <c r="S53" s="121">
        <v>0</v>
      </c>
      <c r="T53" s="121">
        <v>9742.5800000000017</v>
      </c>
      <c r="U53" s="121">
        <v>0</v>
      </c>
      <c r="V53" s="121">
        <v>0</v>
      </c>
      <c r="W53" s="121">
        <v>47142.119999999988</v>
      </c>
      <c r="X53" s="121">
        <v>267218.99999999994</v>
      </c>
      <c r="Y53" s="121">
        <v>1105351.5199999996</v>
      </c>
      <c r="Z53" s="121">
        <v>0</v>
      </c>
      <c r="AA53" s="121">
        <v>10708.57</v>
      </c>
      <c r="AB53" s="121">
        <v>6174.7699999999986</v>
      </c>
      <c r="AC53" s="121">
        <f t="shared" si="2"/>
        <v>1730543.0399999996</v>
      </c>
      <c r="AD53" s="153">
        <v>134.17861035422342</v>
      </c>
      <c r="AE53" s="105">
        <f t="shared" si="3"/>
        <v>0</v>
      </c>
      <c r="AF53" s="105">
        <f t="shared" si="4"/>
        <v>0</v>
      </c>
      <c r="AG53" s="105">
        <f t="shared" si="5"/>
        <v>0</v>
      </c>
      <c r="AH53" s="105">
        <f t="shared" si="6"/>
        <v>0</v>
      </c>
      <c r="AI53" s="105">
        <f t="shared" si="7"/>
        <v>0</v>
      </c>
      <c r="AJ53" s="105">
        <f t="shared" si="8"/>
        <v>0</v>
      </c>
      <c r="AK53" s="105">
        <f t="shared" si="9"/>
        <v>41.316776119402981</v>
      </c>
      <c r="AL53" s="105">
        <f t="shared" si="10"/>
        <v>0</v>
      </c>
      <c r="AM53" s="105">
        <f t="shared" si="11"/>
        <v>62.170656716417902</v>
      </c>
      <c r="AN53" s="105">
        <f t="shared" si="12"/>
        <v>0</v>
      </c>
      <c r="AO53" s="105">
        <f t="shared" si="13"/>
        <v>193.63856716417911</v>
      </c>
      <c r="AP53" s="105">
        <f t="shared" si="14"/>
        <v>149.45871641791041</v>
      </c>
      <c r="AQ53" s="105">
        <f t="shared" si="15"/>
        <v>86.129671641791035</v>
      </c>
      <c r="AR53" s="105">
        <f t="shared" si="16"/>
        <v>0</v>
      </c>
      <c r="AS53" s="105">
        <f t="shared" si="17"/>
        <v>29.082328358208962</v>
      </c>
      <c r="AT53" s="105">
        <f t="shared" si="18"/>
        <v>0</v>
      </c>
      <c r="AU53" s="105">
        <f t="shared" si="19"/>
        <v>0</v>
      </c>
      <c r="AV53" s="105">
        <f t="shared" si="20"/>
        <v>140.72274626865669</v>
      </c>
      <c r="AW53" s="105">
        <f t="shared" si="21"/>
        <v>797.66865671641779</v>
      </c>
      <c r="AX53" s="105">
        <f t="shared" si="22"/>
        <v>3299.5567761194015</v>
      </c>
      <c r="AY53" s="105">
        <f t="shared" si="23"/>
        <v>0</v>
      </c>
      <c r="AZ53" s="105">
        <f t="shared" si="24"/>
        <v>31.965880597014923</v>
      </c>
      <c r="BA53" s="105">
        <f t="shared" si="25"/>
        <v>18.432149253731339</v>
      </c>
      <c r="BB53" s="2"/>
      <c r="BC53" s="105">
        <f t="shared" si="26"/>
        <v>72.430672283297326</v>
      </c>
      <c r="BD53" s="105">
        <f t="shared" si="27"/>
        <v>0</v>
      </c>
      <c r="BE53" s="105">
        <f t="shared" si="28"/>
        <v>0</v>
      </c>
      <c r="BF53" s="105">
        <f t="shared" si="29"/>
        <v>0</v>
      </c>
      <c r="BG53" s="105">
        <f t="shared" si="30"/>
        <v>0</v>
      </c>
      <c r="BH53" s="105">
        <f t="shared" si="31"/>
        <v>0</v>
      </c>
      <c r="BI53" s="105">
        <f t="shared" si="32"/>
        <v>0</v>
      </c>
      <c r="BJ53" s="105">
        <f t="shared" si="33"/>
        <v>9.4805438542415832</v>
      </c>
      <c r="BK53" s="105">
        <f t="shared" si="34"/>
        <v>0</v>
      </c>
      <c r="BL53" s="105">
        <f t="shared" si="35"/>
        <v>14.265673481968559</v>
      </c>
      <c r="BM53" s="105">
        <f t="shared" si="36"/>
        <v>0</v>
      </c>
      <c r="BN53" s="105">
        <f t="shared" si="37"/>
        <v>44.432288777012907</v>
      </c>
      <c r="BO53" s="105">
        <f t="shared" si="38"/>
        <v>34.294784067947525</v>
      </c>
      <c r="BP53" s="105">
        <f t="shared" si="39"/>
        <v>19.763306962567206</v>
      </c>
      <c r="BQ53" s="105">
        <f t="shared" si="40"/>
        <v>0</v>
      </c>
      <c r="BR53" s="105">
        <f t="shared" si="41"/>
        <v>6.6732285352238101</v>
      </c>
      <c r="BS53" s="105">
        <f t="shared" si="42"/>
        <v>0</v>
      </c>
      <c r="BT53" s="105">
        <f t="shared" si="43"/>
        <v>0</v>
      </c>
      <c r="BU53" s="105">
        <f t="shared" si="44"/>
        <v>32.290229117435523</v>
      </c>
      <c r="BV53" s="105">
        <f t="shared" si="45"/>
        <v>183.03298058152672</v>
      </c>
      <c r="BW53" s="105">
        <f t="shared" si="46"/>
        <v>757.1160108222881</v>
      </c>
      <c r="BX53" s="105">
        <f t="shared" si="47"/>
        <v>0</v>
      </c>
      <c r="BY53" s="105">
        <f t="shared" si="48"/>
        <v>7.3348881811020918</v>
      </c>
      <c r="BZ53" s="105">
        <f t="shared" si="49"/>
        <v>4.2294393643617925</v>
      </c>
    </row>
    <row r="54" spans="1:78" x14ac:dyDescent="0.3">
      <c r="A54" s="18" t="s">
        <v>108</v>
      </c>
      <c r="B54" s="21" t="s">
        <v>109</v>
      </c>
      <c r="C54" s="22">
        <f>_xlfn.XLOOKUP(A54,Rankings!K:K,Rankings!L:L)</f>
        <v>247</v>
      </c>
      <c r="D54" s="118">
        <f>_xlfn.XLOOKUP(A54,Rankings!K:K,Rankings!M:M)</f>
        <v>1359.3700000000001</v>
      </c>
      <c r="E54" s="121">
        <v>91829.2</v>
      </c>
      <c r="F54" s="121">
        <v>98449.720000000016</v>
      </c>
      <c r="G54" s="121">
        <v>0</v>
      </c>
      <c r="H54" s="121">
        <v>42240.780000000006</v>
      </c>
      <c r="I54" s="121">
        <v>0</v>
      </c>
      <c r="J54" s="121">
        <v>16462.770000000004</v>
      </c>
      <c r="K54" s="121">
        <v>0</v>
      </c>
      <c r="L54" s="121">
        <v>19049.41</v>
      </c>
      <c r="M54" s="121">
        <v>4261.0199999999995</v>
      </c>
      <c r="N54" s="121">
        <v>10038.49</v>
      </c>
      <c r="O54" s="121">
        <v>0</v>
      </c>
      <c r="P54" s="121">
        <v>29712.69000000001</v>
      </c>
      <c r="Q54" s="121">
        <v>21949.38</v>
      </c>
      <c r="R54" s="121">
        <v>31291.700000000008</v>
      </c>
      <c r="S54" s="121">
        <v>0</v>
      </c>
      <c r="T54" s="121">
        <v>6863.48</v>
      </c>
      <c r="U54" s="121">
        <v>0</v>
      </c>
      <c r="V54" s="121">
        <v>0</v>
      </c>
      <c r="W54" s="121">
        <v>72736.98000000001</v>
      </c>
      <c r="X54" s="121">
        <v>251915.24999999988</v>
      </c>
      <c r="Y54" s="121">
        <v>909987.62999999977</v>
      </c>
      <c r="Z54" s="121">
        <v>7091.4000000000024</v>
      </c>
      <c r="AA54" s="121">
        <v>4533.5</v>
      </c>
      <c r="AB54" s="121">
        <v>2147.7600000000002</v>
      </c>
      <c r="AC54" s="121">
        <f t="shared" si="2"/>
        <v>1620561.1599999995</v>
      </c>
      <c r="AD54" s="153">
        <v>284.8404460966542</v>
      </c>
      <c r="AE54" s="105">
        <f t="shared" si="3"/>
        <v>398.58186234817822</v>
      </c>
      <c r="AF54" s="105">
        <f t="shared" si="4"/>
        <v>0</v>
      </c>
      <c r="AG54" s="105">
        <f t="shared" si="5"/>
        <v>171.01530364372474</v>
      </c>
      <c r="AH54" s="105">
        <f t="shared" si="6"/>
        <v>0</v>
      </c>
      <c r="AI54" s="105">
        <f t="shared" si="7"/>
        <v>66.650890688259125</v>
      </c>
      <c r="AJ54" s="105">
        <f t="shared" si="8"/>
        <v>0</v>
      </c>
      <c r="AK54" s="105">
        <f t="shared" si="9"/>
        <v>77.123117408906879</v>
      </c>
      <c r="AL54" s="105">
        <f t="shared" si="10"/>
        <v>17.251093117408907</v>
      </c>
      <c r="AM54" s="105">
        <f t="shared" si="11"/>
        <v>40.641659919028342</v>
      </c>
      <c r="AN54" s="105">
        <f t="shared" si="12"/>
        <v>0</v>
      </c>
      <c r="AO54" s="105">
        <f t="shared" si="13"/>
        <v>120.29429149797575</v>
      </c>
      <c r="AP54" s="105">
        <f t="shared" si="14"/>
        <v>88.863886639676124</v>
      </c>
      <c r="AQ54" s="105">
        <f t="shared" si="15"/>
        <v>126.68704453441299</v>
      </c>
      <c r="AR54" s="105">
        <f t="shared" si="16"/>
        <v>0</v>
      </c>
      <c r="AS54" s="105">
        <f t="shared" si="17"/>
        <v>27.78736842105263</v>
      </c>
      <c r="AT54" s="105">
        <f t="shared" si="18"/>
        <v>0</v>
      </c>
      <c r="AU54" s="105">
        <f t="shared" si="19"/>
        <v>0</v>
      </c>
      <c r="AV54" s="105">
        <f t="shared" si="20"/>
        <v>294.48170040485832</v>
      </c>
      <c r="AW54" s="105">
        <f t="shared" si="21"/>
        <v>1019.8997975708497</v>
      </c>
      <c r="AX54" s="105">
        <f t="shared" si="22"/>
        <v>3684.1604453441287</v>
      </c>
      <c r="AY54" s="105">
        <f t="shared" si="23"/>
        <v>28.710121457489887</v>
      </c>
      <c r="AZ54" s="105">
        <f t="shared" si="24"/>
        <v>18.354251012145749</v>
      </c>
      <c r="BA54" s="105">
        <f t="shared" si="25"/>
        <v>8.6953846153846168</v>
      </c>
      <c r="BB54" s="2"/>
      <c r="BC54" s="105">
        <f t="shared" si="26"/>
        <v>67.552763412463122</v>
      </c>
      <c r="BD54" s="105">
        <f t="shared" si="27"/>
        <v>72.423048912363825</v>
      </c>
      <c r="BE54" s="105">
        <f t="shared" si="28"/>
        <v>0</v>
      </c>
      <c r="BF54" s="105">
        <f t="shared" si="29"/>
        <v>31.073791535784959</v>
      </c>
      <c r="BG54" s="105">
        <f t="shared" si="30"/>
        <v>0</v>
      </c>
      <c r="BH54" s="105">
        <f t="shared" si="31"/>
        <v>12.110587992967332</v>
      </c>
      <c r="BI54" s="105">
        <f t="shared" si="32"/>
        <v>0</v>
      </c>
      <c r="BJ54" s="105">
        <f t="shared" si="33"/>
        <v>14.013410624039075</v>
      </c>
      <c r="BK54" s="105">
        <f t="shared" si="34"/>
        <v>3.1345549776734805</v>
      </c>
      <c r="BL54" s="105">
        <f t="shared" si="35"/>
        <v>7.3846634838197094</v>
      </c>
      <c r="BM54" s="105">
        <f t="shared" si="36"/>
        <v>0</v>
      </c>
      <c r="BN54" s="105">
        <f t="shared" si="37"/>
        <v>21.857691430589174</v>
      </c>
      <c r="BO54" s="105">
        <f t="shared" si="38"/>
        <v>16.146729735097875</v>
      </c>
      <c r="BP54" s="105">
        <f t="shared" si="39"/>
        <v>23.019266277761027</v>
      </c>
      <c r="BQ54" s="105">
        <f t="shared" si="40"/>
        <v>0</v>
      </c>
      <c r="BR54" s="105">
        <f t="shared" si="41"/>
        <v>5.0490153527001471</v>
      </c>
      <c r="BS54" s="105">
        <f t="shared" si="42"/>
        <v>0</v>
      </c>
      <c r="BT54" s="105">
        <f t="shared" si="43"/>
        <v>0</v>
      </c>
      <c r="BU54" s="105">
        <f t="shared" si="44"/>
        <v>53.507860258796356</v>
      </c>
      <c r="BV54" s="105">
        <f t="shared" si="45"/>
        <v>185.31764714536871</v>
      </c>
      <c r="BW54" s="105">
        <f t="shared" si="46"/>
        <v>669.41864981572326</v>
      </c>
      <c r="BX54" s="105">
        <f t="shared" si="47"/>
        <v>5.2166812567586467</v>
      </c>
      <c r="BY54" s="105">
        <f t="shared" si="48"/>
        <v>3.3350007724166337</v>
      </c>
      <c r="BZ54" s="105">
        <f t="shared" si="49"/>
        <v>1.5799671906839199</v>
      </c>
    </row>
    <row r="55" spans="1:78" x14ac:dyDescent="0.3">
      <c r="A55" s="18" t="s">
        <v>122</v>
      </c>
      <c r="B55" s="21" t="s">
        <v>123</v>
      </c>
      <c r="C55" s="22">
        <f>_xlfn.XLOOKUP(A55,Rankings!K:K,Rankings!L:L)</f>
        <v>97</v>
      </c>
      <c r="D55" s="118">
        <f>_xlfn.XLOOKUP(A55,Rankings!K:K,Rankings!M:M)</f>
        <v>838.4</v>
      </c>
      <c r="E55" s="121">
        <v>41682.06</v>
      </c>
      <c r="F55" s="121">
        <v>0</v>
      </c>
      <c r="G55" s="121">
        <v>0</v>
      </c>
      <c r="H55" s="121">
        <v>27738.07</v>
      </c>
      <c r="I55" s="121">
        <v>347.39</v>
      </c>
      <c r="J55" s="121">
        <v>13183.9</v>
      </c>
      <c r="K55" s="121">
        <v>0</v>
      </c>
      <c r="L55" s="121">
        <v>10968.750000000002</v>
      </c>
      <c r="M55" s="121">
        <v>0</v>
      </c>
      <c r="N55" s="121">
        <v>12186.66</v>
      </c>
      <c r="O55" s="121">
        <v>0</v>
      </c>
      <c r="P55" s="121">
        <v>1433.5200000000002</v>
      </c>
      <c r="Q55" s="121">
        <v>13829.670000000002</v>
      </c>
      <c r="R55" s="121">
        <v>37228.129999999997</v>
      </c>
      <c r="S55" s="121">
        <v>0</v>
      </c>
      <c r="T55" s="121">
        <v>14068.449999999997</v>
      </c>
      <c r="U55" s="121">
        <v>0</v>
      </c>
      <c r="V55" s="121">
        <v>0</v>
      </c>
      <c r="W55" s="121">
        <v>34669.360000000001</v>
      </c>
      <c r="X55" s="121">
        <v>103425.48</v>
      </c>
      <c r="Y55" s="121">
        <v>398574.66999999993</v>
      </c>
      <c r="Z55" s="121">
        <v>0</v>
      </c>
      <c r="AA55" s="121">
        <v>940.88000000000011</v>
      </c>
      <c r="AB55" s="121">
        <v>9749.68</v>
      </c>
      <c r="AC55" s="121">
        <f t="shared" si="2"/>
        <v>720026.66999999993</v>
      </c>
      <c r="AD55" s="153">
        <v>252.58198675496686</v>
      </c>
      <c r="AE55" s="105">
        <f t="shared" si="3"/>
        <v>0</v>
      </c>
      <c r="AF55" s="105">
        <f t="shared" si="4"/>
        <v>0</v>
      </c>
      <c r="AG55" s="105">
        <f t="shared" si="5"/>
        <v>285.95948453608247</v>
      </c>
      <c r="AH55" s="105">
        <f t="shared" si="6"/>
        <v>3.5813402061855668</v>
      </c>
      <c r="AI55" s="105">
        <f t="shared" si="7"/>
        <v>135.91649484536083</v>
      </c>
      <c r="AJ55" s="105">
        <f t="shared" si="8"/>
        <v>0</v>
      </c>
      <c r="AK55" s="105">
        <f t="shared" si="9"/>
        <v>113.07989690721651</v>
      </c>
      <c r="AL55" s="105">
        <f t="shared" si="10"/>
        <v>0</v>
      </c>
      <c r="AM55" s="105">
        <f t="shared" si="11"/>
        <v>125.63567010309278</v>
      </c>
      <c r="AN55" s="105">
        <f t="shared" si="12"/>
        <v>0</v>
      </c>
      <c r="AO55" s="105">
        <f t="shared" si="13"/>
        <v>14.778556701030929</v>
      </c>
      <c r="AP55" s="105">
        <f t="shared" si="14"/>
        <v>142.57391752577323</v>
      </c>
      <c r="AQ55" s="105">
        <f t="shared" si="15"/>
        <v>383.79515463917522</v>
      </c>
      <c r="AR55" s="105">
        <f t="shared" si="16"/>
        <v>0</v>
      </c>
      <c r="AS55" s="105">
        <f t="shared" si="17"/>
        <v>145.03556701030925</v>
      </c>
      <c r="AT55" s="105">
        <f t="shared" si="18"/>
        <v>0</v>
      </c>
      <c r="AU55" s="105">
        <f t="shared" si="19"/>
        <v>0</v>
      </c>
      <c r="AV55" s="105">
        <f t="shared" si="20"/>
        <v>357.41608247422681</v>
      </c>
      <c r="AW55" s="105">
        <f t="shared" si="21"/>
        <v>1066.24206185567</v>
      </c>
      <c r="AX55" s="105">
        <f t="shared" si="22"/>
        <v>4109.0172164948444</v>
      </c>
      <c r="AY55" s="105">
        <f t="shared" si="23"/>
        <v>0</v>
      </c>
      <c r="AZ55" s="105">
        <f t="shared" si="24"/>
        <v>9.69979381443299</v>
      </c>
      <c r="BA55" s="105">
        <f t="shared" si="25"/>
        <v>100.51216494845362</v>
      </c>
      <c r="BB55" s="2"/>
      <c r="BC55" s="105">
        <f t="shared" si="26"/>
        <v>49.71619751908397</v>
      </c>
      <c r="BD55" s="105">
        <f t="shared" si="27"/>
        <v>0</v>
      </c>
      <c r="BE55" s="105">
        <f t="shared" si="28"/>
        <v>0</v>
      </c>
      <c r="BF55" s="105">
        <f t="shared" si="29"/>
        <v>33.084530057251911</v>
      </c>
      <c r="BG55" s="105">
        <f t="shared" si="30"/>
        <v>0.41434875954198475</v>
      </c>
      <c r="BH55" s="105">
        <f t="shared" si="31"/>
        <v>15.725071564885496</v>
      </c>
      <c r="BI55" s="105">
        <f t="shared" si="32"/>
        <v>0</v>
      </c>
      <c r="BJ55" s="105">
        <f t="shared" si="33"/>
        <v>13.082955629770995</v>
      </c>
      <c r="BK55" s="105">
        <f t="shared" si="34"/>
        <v>0</v>
      </c>
      <c r="BL55" s="105">
        <f t="shared" si="35"/>
        <v>14.535615458015267</v>
      </c>
      <c r="BM55" s="105">
        <f t="shared" si="36"/>
        <v>0</v>
      </c>
      <c r="BN55" s="105">
        <f t="shared" si="37"/>
        <v>1.7098282442748094</v>
      </c>
      <c r="BO55" s="105">
        <f t="shared" si="38"/>
        <v>16.495312500000004</v>
      </c>
      <c r="BP55" s="105">
        <f t="shared" si="39"/>
        <v>44.403781011450377</v>
      </c>
      <c r="BQ55" s="105">
        <f t="shared" si="40"/>
        <v>0</v>
      </c>
      <c r="BR55" s="105">
        <f t="shared" si="41"/>
        <v>16.780116889312975</v>
      </c>
      <c r="BS55" s="105">
        <f t="shared" si="42"/>
        <v>0</v>
      </c>
      <c r="BT55" s="105">
        <f t="shared" si="43"/>
        <v>0</v>
      </c>
      <c r="BU55" s="105">
        <f t="shared" si="44"/>
        <v>41.351812977099236</v>
      </c>
      <c r="BV55" s="105">
        <f t="shared" si="45"/>
        <v>123.36054389312977</v>
      </c>
      <c r="BW55" s="105">
        <f t="shared" si="46"/>
        <v>475.3991770038167</v>
      </c>
      <c r="BX55" s="105">
        <f t="shared" si="47"/>
        <v>0</v>
      </c>
      <c r="BY55" s="105">
        <f t="shared" si="48"/>
        <v>1.1222328244274811</v>
      </c>
      <c r="BZ55" s="105">
        <f t="shared" si="49"/>
        <v>11.628912213740458</v>
      </c>
    </row>
    <row r="56" spans="1:78" x14ac:dyDescent="0.3">
      <c r="A56" s="18" t="s">
        <v>132</v>
      </c>
      <c r="B56" s="21" t="s">
        <v>133</v>
      </c>
      <c r="C56" s="22">
        <f>_xlfn.XLOOKUP(A56,Rankings!K:K,Rankings!L:L)</f>
        <v>302</v>
      </c>
      <c r="D56" s="118">
        <f>_xlfn.XLOOKUP(A56,Rankings!K:K,Rankings!M:M)</f>
        <v>2663.26</v>
      </c>
      <c r="E56" s="121">
        <v>88826.869999999966</v>
      </c>
      <c r="F56" s="121">
        <v>35732.33</v>
      </c>
      <c r="G56" s="121">
        <v>0</v>
      </c>
      <c r="H56" s="121">
        <v>40786.039999999994</v>
      </c>
      <c r="I56" s="121">
        <v>1730.1599999999999</v>
      </c>
      <c r="J56" s="121">
        <v>35843.879999999997</v>
      </c>
      <c r="K56" s="121">
        <v>0</v>
      </c>
      <c r="L56" s="121">
        <v>20876.239999999998</v>
      </c>
      <c r="M56" s="121">
        <v>6373.7500000000009</v>
      </c>
      <c r="N56" s="121">
        <v>26028.709999999995</v>
      </c>
      <c r="O56" s="121">
        <v>0</v>
      </c>
      <c r="P56" s="121">
        <v>54560.30999999999</v>
      </c>
      <c r="Q56" s="121">
        <v>44675.8</v>
      </c>
      <c r="R56" s="121">
        <v>21858.89</v>
      </c>
      <c r="S56" s="121">
        <v>0</v>
      </c>
      <c r="T56" s="121">
        <v>7564.2599999999975</v>
      </c>
      <c r="U56" s="121">
        <v>0</v>
      </c>
      <c r="V56" s="121">
        <v>0</v>
      </c>
      <c r="W56" s="121">
        <v>67889.439999999988</v>
      </c>
      <c r="X56" s="121">
        <v>421657.68999999983</v>
      </c>
      <c r="Y56" s="121">
        <v>1229120.4599999995</v>
      </c>
      <c r="Z56" s="121">
        <v>0</v>
      </c>
      <c r="AA56" s="121">
        <v>6369.2</v>
      </c>
      <c r="AB56" s="121">
        <v>11790.509999999998</v>
      </c>
      <c r="AC56" s="121">
        <f t="shared" si="2"/>
        <v>2121684.5399999991</v>
      </c>
      <c r="AD56" s="153">
        <v>231.06238636363636</v>
      </c>
      <c r="AE56" s="105">
        <f t="shared" si="3"/>
        <v>118.31897350993378</v>
      </c>
      <c r="AF56" s="105">
        <f t="shared" si="4"/>
        <v>0</v>
      </c>
      <c r="AG56" s="105">
        <f t="shared" si="5"/>
        <v>135.05311258278144</v>
      </c>
      <c r="AH56" s="105">
        <f t="shared" si="6"/>
        <v>5.7290066225165557</v>
      </c>
      <c r="AI56" s="105">
        <f t="shared" si="7"/>
        <v>118.68834437086092</v>
      </c>
      <c r="AJ56" s="105">
        <f t="shared" si="8"/>
        <v>0</v>
      </c>
      <c r="AK56" s="105">
        <f t="shared" si="9"/>
        <v>69.126622516556282</v>
      </c>
      <c r="AL56" s="105">
        <f t="shared" si="10"/>
        <v>21.10513245033113</v>
      </c>
      <c r="AM56" s="105">
        <f t="shared" si="11"/>
        <v>86.18778145695363</v>
      </c>
      <c r="AN56" s="105">
        <f t="shared" si="12"/>
        <v>0</v>
      </c>
      <c r="AO56" s="105">
        <f t="shared" si="13"/>
        <v>180.66327814569533</v>
      </c>
      <c r="AP56" s="105">
        <f t="shared" si="14"/>
        <v>147.93311258278146</v>
      </c>
      <c r="AQ56" s="105">
        <f t="shared" si="15"/>
        <v>72.380430463576161</v>
      </c>
      <c r="AR56" s="105">
        <f t="shared" si="16"/>
        <v>0</v>
      </c>
      <c r="AS56" s="105">
        <f t="shared" si="17"/>
        <v>25.047218543046348</v>
      </c>
      <c r="AT56" s="105">
        <f t="shared" si="18"/>
        <v>0</v>
      </c>
      <c r="AU56" s="105">
        <f t="shared" si="19"/>
        <v>0</v>
      </c>
      <c r="AV56" s="105">
        <f t="shared" si="20"/>
        <v>224.79947019867546</v>
      </c>
      <c r="AW56" s="105">
        <f t="shared" si="21"/>
        <v>1396.2175165562908</v>
      </c>
      <c r="AX56" s="105">
        <f t="shared" si="22"/>
        <v>4069.9352980132435</v>
      </c>
      <c r="AY56" s="105">
        <f t="shared" si="23"/>
        <v>0</v>
      </c>
      <c r="AZ56" s="105">
        <f t="shared" si="24"/>
        <v>21.090066225165561</v>
      </c>
      <c r="BA56" s="105">
        <f t="shared" si="25"/>
        <v>39.041423841059597</v>
      </c>
      <c r="BB56" s="2"/>
      <c r="BC56" s="105">
        <f t="shared" si="26"/>
        <v>33.352684304198597</v>
      </c>
      <c r="BD56" s="105">
        <f t="shared" si="27"/>
        <v>13.416763665582781</v>
      </c>
      <c r="BE56" s="105">
        <f t="shared" si="28"/>
        <v>0</v>
      </c>
      <c r="BF56" s="105">
        <f t="shared" si="29"/>
        <v>15.31432905536823</v>
      </c>
      <c r="BG56" s="105">
        <f t="shared" si="30"/>
        <v>0.64963991499140139</v>
      </c>
      <c r="BH56" s="105">
        <f t="shared" si="31"/>
        <v>13.458648423360842</v>
      </c>
      <c r="BI56" s="105">
        <f t="shared" si="32"/>
        <v>0</v>
      </c>
      <c r="BJ56" s="105">
        <f t="shared" si="33"/>
        <v>7.8386038163754179</v>
      </c>
      <c r="BK56" s="105">
        <f t="shared" si="34"/>
        <v>2.3932135803488959</v>
      </c>
      <c r="BL56" s="105">
        <f t="shared" si="35"/>
        <v>9.7732515788920313</v>
      </c>
      <c r="BM56" s="105">
        <f t="shared" si="36"/>
        <v>0</v>
      </c>
      <c r="BN56" s="105">
        <f t="shared" si="37"/>
        <v>20.486287482258579</v>
      </c>
      <c r="BO56" s="105">
        <f t="shared" si="38"/>
        <v>16.774854877105501</v>
      </c>
      <c r="BP56" s="105">
        <f t="shared" si="39"/>
        <v>8.2075689192943972</v>
      </c>
      <c r="BQ56" s="105">
        <f t="shared" si="40"/>
        <v>0</v>
      </c>
      <c r="BR56" s="105">
        <f t="shared" si="41"/>
        <v>2.8402258885726503</v>
      </c>
      <c r="BS56" s="105">
        <f t="shared" si="42"/>
        <v>0</v>
      </c>
      <c r="BT56" s="105">
        <f t="shared" si="43"/>
        <v>0</v>
      </c>
      <c r="BU56" s="105">
        <f t="shared" si="44"/>
        <v>25.491104886492487</v>
      </c>
      <c r="BV56" s="105">
        <f t="shared" si="45"/>
        <v>158.32389252269766</v>
      </c>
      <c r="BW56" s="105">
        <f t="shared" si="46"/>
        <v>461.50975120716691</v>
      </c>
      <c r="BX56" s="105">
        <f t="shared" si="47"/>
        <v>0</v>
      </c>
      <c r="BY56" s="105">
        <f t="shared" si="48"/>
        <v>2.391505147826348</v>
      </c>
      <c r="BZ56" s="105">
        <f t="shared" si="49"/>
        <v>4.4270968662466288</v>
      </c>
    </row>
    <row r="57" spans="1:78" x14ac:dyDescent="0.3">
      <c r="A57" s="18" t="s">
        <v>136</v>
      </c>
      <c r="B57" s="21" t="s">
        <v>137</v>
      </c>
      <c r="C57" s="22">
        <f>_xlfn.XLOOKUP(A57,Rankings!K:K,Rankings!L:L)</f>
        <v>318</v>
      </c>
      <c r="D57" s="118">
        <f>_xlfn.XLOOKUP(A57,Rankings!K:K,Rankings!M:M)</f>
        <v>1461.82</v>
      </c>
      <c r="E57" s="121">
        <v>135930.53</v>
      </c>
      <c r="F57" s="121">
        <v>6061.6200000000008</v>
      </c>
      <c r="G57" s="121">
        <v>0</v>
      </c>
      <c r="H57" s="121">
        <v>23552.189999999995</v>
      </c>
      <c r="I57" s="121">
        <v>0</v>
      </c>
      <c r="J57" s="121">
        <v>24498.530000000006</v>
      </c>
      <c r="K57" s="121">
        <v>0</v>
      </c>
      <c r="L57" s="121">
        <v>16950.440000000002</v>
      </c>
      <c r="M57" s="121">
        <v>13524.109999999999</v>
      </c>
      <c r="N57" s="121">
        <v>18205.25</v>
      </c>
      <c r="O57" s="121">
        <v>0</v>
      </c>
      <c r="P57" s="121">
        <v>28038.840000000015</v>
      </c>
      <c r="Q57" s="121">
        <v>18588.340000000004</v>
      </c>
      <c r="R57" s="121">
        <v>33238.319999999992</v>
      </c>
      <c r="S57" s="121">
        <v>0</v>
      </c>
      <c r="T57" s="121">
        <v>13085.069999999998</v>
      </c>
      <c r="U57" s="121">
        <v>0</v>
      </c>
      <c r="V57" s="121">
        <v>0</v>
      </c>
      <c r="W57" s="121">
        <v>78634.839999999982</v>
      </c>
      <c r="X57" s="121">
        <v>286793.42</v>
      </c>
      <c r="Y57" s="121">
        <v>882358.27</v>
      </c>
      <c r="Z57" s="121">
        <v>0</v>
      </c>
      <c r="AA57" s="121">
        <v>6609.5</v>
      </c>
      <c r="AB57" s="121">
        <v>6996.4200000000019</v>
      </c>
      <c r="AC57" s="121">
        <f t="shared" si="2"/>
        <v>1593065.69</v>
      </c>
      <c r="AD57" s="153">
        <v>354.58617088607599</v>
      </c>
      <c r="AE57" s="105">
        <f t="shared" si="3"/>
        <v>19.061698113207548</v>
      </c>
      <c r="AF57" s="105">
        <f t="shared" si="4"/>
        <v>0</v>
      </c>
      <c r="AG57" s="105">
        <f t="shared" si="5"/>
        <v>74.063490566037714</v>
      </c>
      <c r="AH57" s="105">
        <f t="shared" si="6"/>
        <v>0</v>
      </c>
      <c r="AI57" s="105">
        <f t="shared" si="7"/>
        <v>77.039402515723296</v>
      </c>
      <c r="AJ57" s="105">
        <f t="shared" si="8"/>
        <v>0</v>
      </c>
      <c r="AK57" s="105">
        <f t="shared" si="9"/>
        <v>53.30327044025158</v>
      </c>
      <c r="AL57" s="105">
        <f t="shared" si="10"/>
        <v>42.528647798742135</v>
      </c>
      <c r="AM57" s="105">
        <f t="shared" si="11"/>
        <v>57.249213836477985</v>
      </c>
      <c r="AN57" s="105">
        <f t="shared" si="12"/>
        <v>0</v>
      </c>
      <c r="AO57" s="105">
        <f t="shared" si="13"/>
        <v>88.172452830188732</v>
      </c>
      <c r="AP57" s="105">
        <f t="shared" si="14"/>
        <v>58.453899371069191</v>
      </c>
      <c r="AQ57" s="105">
        <f t="shared" si="15"/>
        <v>104.52301886792451</v>
      </c>
      <c r="AR57" s="105">
        <f t="shared" si="16"/>
        <v>0</v>
      </c>
      <c r="AS57" s="105">
        <f t="shared" si="17"/>
        <v>41.14801886792452</v>
      </c>
      <c r="AT57" s="105">
        <f t="shared" si="18"/>
        <v>0</v>
      </c>
      <c r="AU57" s="105">
        <f t="shared" si="19"/>
        <v>0</v>
      </c>
      <c r="AV57" s="105">
        <f t="shared" si="20"/>
        <v>247.27937106918233</v>
      </c>
      <c r="AW57" s="105">
        <f t="shared" si="21"/>
        <v>901.86610062893078</v>
      </c>
      <c r="AX57" s="105">
        <f t="shared" si="22"/>
        <v>2774.711540880503</v>
      </c>
      <c r="AY57" s="105">
        <f t="shared" si="23"/>
        <v>0</v>
      </c>
      <c r="AZ57" s="105">
        <f t="shared" si="24"/>
        <v>20.784591194968552</v>
      </c>
      <c r="BA57" s="105">
        <f t="shared" si="25"/>
        <v>22.001320754716986</v>
      </c>
      <c r="BB57" s="2"/>
      <c r="BC57" s="105">
        <f t="shared" si="26"/>
        <v>92.987187204991045</v>
      </c>
      <c r="BD57" s="105">
        <f t="shared" si="27"/>
        <v>4.1466254395205979</v>
      </c>
      <c r="BE57" s="105">
        <f t="shared" si="28"/>
        <v>0</v>
      </c>
      <c r="BF57" s="105">
        <f t="shared" si="29"/>
        <v>16.111552721949348</v>
      </c>
      <c r="BG57" s="105">
        <f t="shared" si="30"/>
        <v>0</v>
      </c>
      <c r="BH57" s="105">
        <f t="shared" si="31"/>
        <v>16.758923807308701</v>
      </c>
      <c r="BI57" s="105">
        <f t="shared" si="32"/>
        <v>0</v>
      </c>
      <c r="BJ57" s="105">
        <f t="shared" si="33"/>
        <v>11.595435826572357</v>
      </c>
      <c r="BK57" s="105">
        <f t="shared" si="34"/>
        <v>9.2515562791588568</v>
      </c>
      <c r="BL57" s="105">
        <f t="shared" si="35"/>
        <v>12.453824684297658</v>
      </c>
      <c r="BM57" s="105">
        <f t="shared" si="36"/>
        <v>0</v>
      </c>
      <c r="BN57" s="105">
        <f t="shared" si="37"/>
        <v>19.18077465077781</v>
      </c>
      <c r="BO57" s="105">
        <f t="shared" si="38"/>
        <v>12.715888413074117</v>
      </c>
      <c r="BP57" s="105">
        <f t="shared" si="39"/>
        <v>22.737628435785524</v>
      </c>
      <c r="BQ57" s="105">
        <f t="shared" si="40"/>
        <v>0</v>
      </c>
      <c r="BR57" s="105">
        <f t="shared" si="41"/>
        <v>8.9512183442557891</v>
      </c>
      <c r="BS57" s="105">
        <f t="shared" si="42"/>
        <v>0</v>
      </c>
      <c r="BT57" s="105">
        <f t="shared" si="43"/>
        <v>0</v>
      </c>
      <c r="BU57" s="105">
        <f t="shared" si="44"/>
        <v>53.792423143752302</v>
      </c>
      <c r="BV57" s="105">
        <f t="shared" si="45"/>
        <v>196.18928459044204</v>
      </c>
      <c r="BW57" s="105">
        <f t="shared" si="46"/>
        <v>603.60254340479685</v>
      </c>
      <c r="BX57" s="105">
        <f t="shared" si="47"/>
        <v>0</v>
      </c>
      <c r="BY57" s="105">
        <f t="shared" si="48"/>
        <v>4.5214185056983762</v>
      </c>
      <c r="BZ57" s="105">
        <f t="shared" si="49"/>
        <v>4.7861022560917226</v>
      </c>
    </row>
    <row r="58" spans="1:78" x14ac:dyDescent="0.3">
      <c r="A58" s="18" t="s">
        <v>138</v>
      </c>
      <c r="B58" s="21" t="s">
        <v>139</v>
      </c>
      <c r="C58" s="22">
        <f>_xlfn.XLOOKUP(A58,Rankings!K:K,Rankings!L:L)</f>
        <v>223</v>
      </c>
      <c r="D58" s="118">
        <f>_xlfn.XLOOKUP(A58,Rankings!K:K,Rankings!M:M)</f>
        <v>1148.3700000000001</v>
      </c>
      <c r="E58" s="121">
        <v>86010.699999999953</v>
      </c>
      <c r="F58" s="121">
        <v>0</v>
      </c>
      <c r="G58" s="121">
        <v>0</v>
      </c>
      <c r="H58" s="121">
        <v>3025.51</v>
      </c>
      <c r="I58" s="121">
        <v>0</v>
      </c>
      <c r="J58" s="121">
        <v>25118.74</v>
      </c>
      <c r="K58" s="121">
        <v>0</v>
      </c>
      <c r="L58" s="121">
        <v>17177.05</v>
      </c>
      <c r="M58" s="121">
        <v>0</v>
      </c>
      <c r="N58" s="121">
        <v>6981.2199999999993</v>
      </c>
      <c r="O58" s="121">
        <v>0</v>
      </c>
      <c r="P58" s="121">
        <v>12054.74</v>
      </c>
      <c r="Q58" s="121">
        <v>36842.020000000011</v>
      </c>
      <c r="R58" s="121">
        <v>35134.559999999983</v>
      </c>
      <c r="S58" s="121">
        <v>0</v>
      </c>
      <c r="T58" s="121">
        <v>10073.759999999986</v>
      </c>
      <c r="U58" s="121">
        <v>0</v>
      </c>
      <c r="V58" s="121">
        <v>0</v>
      </c>
      <c r="W58" s="121">
        <v>25798.720000000005</v>
      </c>
      <c r="X58" s="121">
        <v>234054.11</v>
      </c>
      <c r="Y58" s="121">
        <v>795935.66999999993</v>
      </c>
      <c r="Z58" s="121">
        <v>0</v>
      </c>
      <c r="AA58" s="121">
        <v>3359</v>
      </c>
      <c r="AB58" s="121">
        <v>3388.6400000000003</v>
      </c>
      <c r="AC58" s="121">
        <f t="shared" si="2"/>
        <v>1294954.4399999997</v>
      </c>
      <c r="AD58" s="153">
        <v>333.13158590308359</v>
      </c>
      <c r="AE58" s="105">
        <f t="shared" si="3"/>
        <v>0</v>
      </c>
      <c r="AF58" s="105">
        <f t="shared" si="4"/>
        <v>0</v>
      </c>
      <c r="AG58" s="105">
        <f t="shared" si="5"/>
        <v>13.567309417040359</v>
      </c>
      <c r="AH58" s="105">
        <f t="shared" si="6"/>
        <v>0</v>
      </c>
      <c r="AI58" s="105">
        <f t="shared" si="7"/>
        <v>112.64008968609866</v>
      </c>
      <c r="AJ58" s="105">
        <f t="shared" si="8"/>
        <v>0</v>
      </c>
      <c r="AK58" s="105">
        <f t="shared" si="9"/>
        <v>77.027130044843048</v>
      </c>
      <c r="AL58" s="105">
        <f t="shared" si="10"/>
        <v>0</v>
      </c>
      <c r="AM58" s="105">
        <f t="shared" si="11"/>
        <v>31.305919282511208</v>
      </c>
      <c r="AN58" s="105">
        <f t="shared" si="12"/>
        <v>0</v>
      </c>
      <c r="AO58" s="105">
        <f t="shared" si="13"/>
        <v>54.057130044843049</v>
      </c>
      <c r="AP58" s="105">
        <f t="shared" si="14"/>
        <v>165.21085201793727</v>
      </c>
      <c r="AQ58" s="105">
        <f t="shared" si="15"/>
        <v>157.55408071748872</v>
      </c>
      <c r="AR58" s="105">
        <f t="shared" si="16"/>
        <v>0</v>
      </c>
      <c r="AS58" s="105">
        <f t="shared" si="17"/>
        <v>45.173811659192758</v>
      </c>
      <c r="AT58" s="105">
        <f t="shared" si="18"/>
        <v>0</v>
      </c>
      <c r="AU58" s="105">
        <f t="shared" si="19"/>
        <v>0</v>
      </c>
      <c r="AV58" s="105">
        <f t="shared" si="20"/>
        <v>115.68932735426012</v>
      </c>
      <c r="AW58" s="105">
        <f t="shared" si="21"/>
        <v>1049.57</v>
      </c>
      <c r="AX58" s="105">
        <f t="shared" si="22"/>
        <v>3569.2182511210758</v>
      </c>
      <c r="AY58" s="105">
        <f t="shared" si="23"/>
        <v>0</v>
      </c>
      <c r="AZ58" s="105">
        <f t="shared" si="24"/>
        <v>15.062780269058296</v>
      </c>
      <c r="BA58" s="105">
        <f t="shared" si="25"/>
        <v>15.195695067264575</v>
      </c>
      <c r="BB58" s="2"/>
      <c r="BC58" s="105">
        <f t="shared" si="26"/>
        <v>74.89807292074849</v>
      </c>
      <c r="BD58" s="105">
        <f t="shared" si="27"/>
        <v>0</v>
      </c>
      <c r="BE58" s="105">
        <f t="shared" si="28"/>
        <v>0</v>
      </c>
      <c r="BF58" s="105">
        <f t="shared" si="29"/>
        <v>2.6346125377709275</v>
      </c>
      <c r="BG58" s="105">
        <f t="shared" si="30"/>
        <v>0</v>
      </c>
      <c r="BH58" s="105">
        <f t="shared" si="31"/>
        <v>21.873385755462088</v>
      </c>
      <c r="BI58" s="105">
        <f t="shared" si="32"/>
        <v>0</v>
      </c>
      <c r="BJ58" s="105">
        <f t="shared" si="33"/>
        <v>14.957766225171328</v>
      </c>
      <c r="BK58" s="105">
        <f t="shared" si="34"/>
        <v>0</v>
      </c>
      <c r="BL58" s="105">
        <f t="shared" si="35"/>
        <v>6.079242752771318</v>
      </c>
      <c r="BM58" s="105">
        <f t="shared" si="36"/>
        <v>0</v>
      </c>
      <c r="BN58" s="105">
        <f t="shared" si="37"/>
        <v>10.497261335632242</v>
      </c>
      <c r="BO58" s="105">
        <f t="shared" si="38"/>
        <v>32.082011895120914</v>
      </c>
      <c r="BP58" s="105">
        <f t="shared" si="39"/>
        <v>30.59515661328664</v>
      </c>
      <c r="BQ58" s="105">
        <f t="shared" si="40"/>
        <v>0</v>
      </c>
      <c r="BR58" s="105">
        <f t="shared" si="41"/>
        <v>8.7722249797538989</v>
      </c>
      <c r="BS58" s="105">
        <f t="shared" si="42"/>
        <v>0</v>
      </c>
      <c r="BT58" s="105">
        <f t="shared" si="43"/>
        <v>0</v>
      </c>
      <c r="BU58" s="105">
        <f t="shared" si="44"/>
        <v>22.465511986554858</v>
      </c>
      <c r="BV58" s="105">
        <f t="shared" si="45"/>
        <v>203.81419751473825</v>
      </c>
      <c r="BW58" s="105">
        <f t="shared" si="46"/>
        <v>693.10036834818038</v>
      </c>
      <c r="BX58" s="105">
        <f t="shared" si="47"/>
        <v>0</v>
      </c>
      <c r="BY58" s="105">
        <f t="shared" si="48"/>
        <v>2.9250154566907876</v>
      </c>
      <c r="BZ58" s="105">
        <f t="shared" si="49"/>
        <v>2.9508259533077319</v>
      </c>
    </row>
    <row r="59" spans="1:78" x14ac:dyDescent="0.3">
      <c r="A59" s="18" t="s">
        <v>144</v>
      </c>
      <c r="B59" s="21" t="s">
        <v>145</v>
      </c>
      <c r="C59" s="22">
        <f>_xlfn.XLOOKUP(A59,Rankings!K:K,Rankings!L:L)</f>
        <v>122</v>
      </c>
      <c r="D59" s="118">
        <f>_xlfn.XLOOKUP(A59,Rankings!K:K,Rankings!M:M)</f>
        <v>1549.46</v>
      </c>
      <c r="E59" s="121">
        <v>85183.33</v>
      </c>
      <c r="F59" s="121">
        <v>35343.950000000012</v>
      </c>
      <c r="G59" s="121">
        <v>0</v>
      </c>
      <c r="H59" s="121">
        <v>33275.310000000005</v>
      </c>
      <c r="I59" s="121">
        <v>0</v>
      </c>
      <c r="J59" s="121">
        <v>16468.600000000002</v>
      </c>
      <c r="K59" s="121">
        <v>0</v>
      </c>
      <c r="L59" s="121">
        <v>13967.49</v>
      </c>
      <c r="M59" s="121">
        <v>0</v>
      </c>
      <c r="N59" s="121">
        <v>13511.380000000001</v>
      </c>
      <c r="O59" s="121">
        <v>0</v>
      </c>
      <c r="P59" s="121">
        <v>8882.8999999999924</v>
      </c>
      <c r="Q59" s="121">
        <v>13945.110000000002</v>
      </c>
      <c r="R59" s="121">
        <v>23215.159999999996</v>
      </c>
      <c r="S59" s="121">
        <v>0</v>
      </c>
      <c r="T59" s="121">
        <v>4180.67</v>
      </c>
      <c r="U59" s="121">
        <v>0</v>
      </c>
      <c r="V59" s="121">
        <v>0</v>
      </c>
      <c r="W59" s="121">
        <v>80607.110000000059</v>
      </c>
      <c r="X59" s="121">
        <v>119259.18999999996</v>
      </c>
      <c r="Y59" s="121">
        <v>452150.77999999997</v>
      </c>
      <c r="Z59" s="121">
        <v>0</v>
      </c>
      <c r="AA59" s="121">
        <v>804</v>
      </c>
      <c r="AB59" s="121">
        <v>3198.66</v>
      </c>
      <c r="AC59" s="121">
        <f t="shared" si="2"/>
        <v>903993.64</v>
      </c>
      <c r="AD59" s="153">
        <v>448.27454545454572</v>
      </c>
      <c r="AE59" s="105">
        <f t="shared" si="3"/>
        <v>289.70450819672141</v>
      </c>
      <c r="AF59" s="105">
        <f t="shared" si="4"/>
        <v>0</v>
      </c>
      <c r="AG59" s="105">
        <f t="shared" si="5"/>
        <v>272.74844262295085</v>
      </c>
      <c r="AH59" s="105">
        <f t="shared" si="6"/>
        <v>0</v>
      </c>
      <c r="AI59" s="105">
        <f t="shared" si="7"/>
        <v>134.98852459016396</v>
      </c>
      <c r="AJ59" s="105">
        <f t="shared" si="8"/>
        <v>0</v>
      </c>
      <c r="AK59" s="105">
        <f t="shared" si="9"/>
        <v>114.48762295081967</v>
      </c>
      <c r="AL59" s="105">
        <f t="shared" si="10"/>
        <v>0</v>
      </c>
      <c r="AM59" s="105">
        <f t="shared" si="11"/>
        <v>110.74901639344263</v>
      </c>
      <c r="AN59" s="105">
        <f t="shared" si="12"/>
        <v>0</v>
      </c>
      <c r="AO59" s="105">
        <f t="shared" si="13"/>
        <v>72.810655737704849</v>
      </c>
      <c r="AP59" s="105">
        <f t="shared" si="14"/>
        <v>114.30418032786888</v>
      </c>
      <c r="AQ59" s="105">
        <f t="shared" si="15"/>
        <v>190.28819672131144</v>
      </c>
      <c r="AR59" s="105">
        <f t="shared" si="16"/>
        <v>0</v>
      </c>
      <c r="AS59" s="105">
        <f t="shared" si="17"/>
        <v>34.267786885245904</v>
      </c>
      <c r="AT59" s="105">
        <f t="shared" si="18"/>
        <v>0</v>
      </c>
      <c r="AU59" s="105">
        <f t="shared" si="19"/>
        <v>0</v>
      </c>
      <c r="AV59" s="105">
        <f t="shared" si="20"/>
        <v>660.7140163934431</v>
      </c>
      <c r="AW59" s="105">
        <f t="shared" si="21"/>
        <v>977.53434426229478</v>
      </c>
      <c r="AX59" s="105">
        <f t="shared" si="22"/>
        <v>3706.1539344262292</v>
      </c>
      <c r="AY59" s="105">
        <f t="shared" si="23"/>
        <v>0</v>
      </c>
      <c r="AZ59" s="105">
        <f t="shared" si="24"/>
        <v>6.5901639344262293</v>
      </c>
      <c r="BA59" s="105">
        <f t="shared" si="25"/>
        <v>26.218524590163934</v>
      </c>
      <c r="BB59" s="2"/>
      <c r="BC59" s="105">
        <f t="shared" si="26"/>
        <v>54.97614007460664</v>
      </c>
      <c r="BD59" s="105">
        <f t="shared" si="27"/>
        <v>22.810495269319642</v>
      </c>
      <c r="BE59" s="105">
        <f t="shared" si="28"/>
        <v>0</v>
      </c>
      <c r="BF59" s="105">
        <f t="shared" si="29"/>
        <v>21.475423695997318</v>
      </c>
      <c r="BG59" s="105">
        <f t="shared" si="30"/>
        <v>0</v>
      </c>
      <c r="BH59" s="105">
        <f t="shared" si="31"/>
        <v>10.628606095026656</v>
      </c>
      <c r="BI59" s="105">
        <f t="shared" si="32"/>
        <v>0</v>
      </c>
      <c r="BJ59" s="105">
        <f t="shared" si="33"/>
        <v>9.0144243801066182</v>
      </c>
      <c r="BK59" s="105">
        <f t="shared" si="34"/>
        <v>0</v>
      </c>
      <c r="BL59" s="105">
        <f t="shared" si="35"/>
        <v>8.7200573102887464</v>
      </c>
      <c r="BM59" s="105">
        <f t="shared" si="36"/>
        <v>0</v>
      </c>
      <c r="BN59" s="105">
        <f t="shared" si="37"/>
        <v>5.732900494365774</v>
      </c>
      <c r="BO59" s="105">
        <f t="shared" si="38"/>
        <v>8.9999806384159662</v>
      </c>
      <c r="BP59" s="105">
        <f t="shared" si="39"/>
        <v>14.982742374762818</v>
      </c>
      <c r="BQ59" s="105">
        <f t="shared" si="40"/>
        <v>0</v>
      </c>
      <c r="BR59" s="105">
        <f t="shared" si="41"/>
        <v>2.6981464510216462</v>
      </c>
      <c r="BS59" s="105">
        <f t="shared" si="42"/>
        <v>0</v>
      </c>
      <c r="BT59" s="105">
        <f t="shared" si="43"/>
        <v>0</v>
      </c>
      <c r="BU59" s="105">
        <f t="shared" si="44"/>
        <v>52.022711138073944</v>
      </c>
      <c r="BV59" s="105">
        <f t="shared" si="45"/>
        <v>76.968227640597334</v>
      </c>
      <c r="BW59" s="105">
        <f t="shared" si="46"/>
        <v>291.81184412634076</v>
      </c>
      <c r="BX59" s="105">
        <f t="shared" si="47"/>
        <v>0</v>
      </c>
      <c r="BY59" s="105">
        <f t="shared" si="48"/>
        <v>0.51889045215752583</v>
      </c>
      <c r="BZ59" s="105">
        <f t="shared" si="49"/>
        <v>2.0643708130574523</v>
      </c>
    </row>
    <row r="60" spans="1:78" x14ac:dyDescent="0.3">
      <c r="A60" s="18" t="s">
        <v>150</v>
      </c>
      <c r="B60" s="21" t="s">
        <v>151</v>
      </c>
      <c r="C60" s="22">
        <f>_xlfn.XLOOKUP(A60,Rankings!K:K,Rankings!L:L)</f>
        <v>235</v>
      </c>
      <c r="D60" s="118">
        <f>_xlfn.XLOOKUP(A60,Rankings!K:K,Rankings!M:M)</f>
        <v>1398.14</v>
      </c>
      <c r="E60" s="121">
        <v>33017.98000000001</v>
      </c>
      <c r="F60" s="121">
        <v>0</v>
      </c>
      <c r="G60" s="121">
        <v>0</v>
      </c>
      <c r="H60" s="121">
        <v>0</v>
      </c>
      <c r="I60" s="121">
        <v>0</v>
      </c>
      <c r="J60" s="121">
        <v>0</v>
      </c>
      <c r="K60" s="121">
        <v>0</v>
      </c>
      <c r="L60" s="121">
        <v>15304.689999999999</v>
      </c>
      <c r="M60" s="121">
        <v>0</v>
      </c>
      <c r="N60" s="121">
        <v>10872.250000000002</v>
      </c>
      <c r="O60" s="121">
        <v>0</v>
      </c>
      <c r="P60" s="121">
        <v>14508.040000000003</v>
      </c>
      <c r="Q60" s="121">
        <v>33119.160000000003</v>
      </c>
      <c r="R60" s="121">
        <v>20669.430000000004</v>
      </c>
      <c r="S60" s="121">
        <v>0</v>
      </c>
      <c r="T60" s="121">
        <v>12052.55</v>
      </c>
      <c r="U60" s="121">
        <v>0</v>
      </c>
      <c r="V60" s="121">
        <v>0</v>
      </c>
      <c r="W60" s="121">
        <v>11633.48</v>
      </c>
      <c r="X60" s="121">
        <v>210636.15999999997</v>
      </c>
      <c r="Y60" s="121">
        <v>805774.93000000017</v>
      </c>
      <c r="Z60" s="121">
        <v>0</v>
      </c>
      <c r="AA60" s="121">
        <v>1426</v>
      </c>
      <c r="AB60" s="121">
        <v>34860.270000000004</v>
      </c>
      <c r="AC60" s="121">
        <f t="shared" si="2"/>
        <v>1203874.9400000002</v>
      </c>
      <c r="AD60" s="153">
        <v>241.84986784140963</v>
      </c>
      <c r="AE60" s="105">
        <f t="shared" si="3"/>
        <v>0</v>
      </c>
      <c r="AF60" s="105">
        <f t="shared" si="4"/>
        <v>0</v>
      </c>
      <c r="AG60" s="105">
        <f t="shared" si="5"/>
        <v>0</v>
      </c>
      <c r="AH60" s="105">
        <f t="shared" si="6"/>
        <v>0</v>
      </c>
      <c r="AI60" s="105">
        <f t="shared" si="7"/>
        <v>0</v>
      </c>
      <c r="AJ60" s="105">
        <f t="shared" si="8"/>
        <v>0</v>
      </c>
      <c r="AK60" s="105">
        <f t="shared" si="9"/>
        <v>65.126340425531907</v>
      </c>
      <c r="AL60" s="105">
        <f t="shared" si="10"/>
        <v>0</v>
      </c>
      <c r="AM60" s="105">
        <f t="shared" si="11"/>
        <v>46.264893617021286</v>
      </c>
      <c r="AN60" s="105">
        <f t="shared" si="12"/>
        <v>0</v>
      </c>
      <c r="AO60" s="105">
        <f t="shared" si="13"/>
        <v>61.736340425531928</v>
      </c>
      <c r="AP60" s="105">
        <f t="shared" si="14"/>
        <v>140.93259574468087</v>
      </c>
      <c r="AQ60" s="105">
        <f t="shared" si="15"/>
        <v>87.955021276595758</v>
      </c>
      <c r="AR60" s="105">
        <f t="shared" si="16"/>
        <v>0</v>
      </c>
      <c r="AS60" s="105">
        <f t="shared" si="17"/>
        <v>51.287446808510637</v>
      </c>
      <c r="AT60" s="105">
        <f t="shared" si="18"/>
        <v>0</v>
      </c>
      <c r="AU60" s="105">
        <f t="shared" si="19"/>
        <v>0</v>
      </c>
      <c r="AV60" s="105">
        <f t="shared" si="20"/>
        <v>49.504170212765956</v>
      </c>
      <c r="AW60" s="105">
        <f t="shared" si="21"/>
        <v>896.32408510638288</v>
      </c>
      <c r="AX60" s="105">
        <f t="shared" si="22"/>
        <v>3428.8294893617031</v>
      </c>
      <c r="AY60" s="105">
        <f t="shared" si="23"/>
        <v>0</v>
      </c>
      <c r="AZ60" s="105">
        <f t="shared" si="24"/>
        <v>6.0680851063829788</v>
      </c>
      <c r="BA60" s="105">
        <f t="shared" si="25"/>
        <v>148.34157446808513</v>
      </c>
      <c r="BB60" s="2"/>
      <c r="BC60" s="105">
        <f t="shared" si="26"/>
        <v>23.615646501780944</v>
      </c>
      <c r="BD60" s="105">
        <f t="shared" si="27"/>
        <v>0</v>
      </c>
      <c r="BE60" s="105">
        <f t="shared" si="28"/>
        <v>0</v>
      </c>
      <c r="BF60" s="105">
        <f t="shared" si="29"/>
        <v>0</v>
      </c>
      <c r="BG60" s="105">
        <f t="shared" si="30"/>
        <v>0</v>
      </c>
      <c r="BH60" s="105">
        <f t="shared" si="31"/>
        <v>0</v>
      </c>
      <c r="BI60" s="105">
        <f t="shared" si="32"/>
        <v>0</v>
      </c>
      <c r="BJ60" s="105">
        <f t="shared" si="33"/>
        <v>10.9464645886678</v>
      </c>
      <c r="BK60" s="105">
        <f t="shared" si="34"/>
        <v>0</v>
      </c>
      <c r="BL60" s="105">
        <f t="shared" si="35"/>
        <v>7.7762241263392804</v>
      </c>
      <c r="BM60" s="105">
        <f t="shared" si="36"/>
        <v>0</v>
      </c>
      <c r="BN60" s="105">
        <f t="shared" si="37"/>
        <v>10.376671864047951</v>
      </c>
      <c r="BO60" s="105">
        <f t="shared" si="38"/>
        <v>23.688014075843622</v>
      </c>
      <c r="BP60" s="105">
        <f t="shared" si="39"/>
        <v>14.783519533093969</v>
      </c>
      <c r="BQ60" s="105">
        <f t="shared" si="40"/>
        <v>0</v>
      </c>
      <c r="BR60" s="105">
        <f t="shared" si="41"/>
        <v>8.6204171256097375</v>
      </c>
      <c r="BS60" s="105">
        <f t="shared" si="42"/>
        <v>0</v>
      </c>
      <c r="BT60" s="105">
        <f t="shared" si="43"/>
        <v>0</v>
      </c>
      <c r="BU60" s="105">
        <f t="shared" si="44"/>
        <v>8.3206831933854968</v>
      </c>
      <c r="BV60" s="105">
        <f t="shared" si="45"/>
        <v>150.6545553378059</v>
      </c>
      <c r="BW60" s="105">
        <f t="shared" si="46"/>
        <v>576.31920265495592</v>
      </c>
      <c r="BX60" s="105">
        <f t="shared" si="47"/>
        <v>0</v>
      </c>
      <c r="BY60" s="105">
        <f t="shared" si="48"/>
        <v>1.0199264737436879</v>
      </c>
      <c r="BZ60" s="105">
        <f t="shared" si="49"/>
        <v>24.933318551790236</v>
      </c>
    </row>
    <row r="61" spans="1:78" x14ac:dyDescent="0.3">
      <c r="A61" s="18" t="s">
        <v>163</v>
      </c>
      <c r="B61" s="21" t="s">
        <v>164</v>
      </c>
      <c r="C61" s="22">
        <f>_xlfn.XLOOKUP(A61,Rankings!K:K,Rankings!L:L)</f>
        <v>252</v>
      </c>
      <c r="D61" s="118">
        <f>_xlfn.XLOOKUP(A61,Rankings!K:K,Rankings!M:M)</f>
        <v>1316.31</v>
      </c>
      <c r="E61" s="121">
        <v>48247.22</v>
      </c>
      <c r="F61" s="121">
        <v>0</v>
      </c>
      <c r="G61" s="121">
        <v>0</v>
      </c>
      <c r="H61" s="121">
        <v>0</v>
      </c>
      <c r="I61" s="121">
        <v>0</v>
      </c>
      <c r="J61" s="121">
        <v>0</v>
      </c>
      <c r="K61" s="121">
        <v>0</v>
      </c>
      <c r="L61" s="121">
        <v>14797.869999999999</v>
      </c>
      <c r="M61" s="121">
        <v>0</v>
      </c>
      <c r="N61" s="121">
        <v>9161.0500000000011</v>
      </c>
      <c r="O61" s="121">
        <v>0</v>
      </c>
      <c r="P61" s="121">
        <v>20617.62</v>
      </c>
      <c r="Q61" s="121">
        <v>27308.539999999997</v>
      </c>
      <c r="R61" s="121">
        <v>22600.120000000003</v>
      </c>
      <c r="S61" s="121">
        <v>0</v>
      </c>
      <c r="T61" s="121">
        <v>6534.9100000000008</v>
      </c>
      <c r="U61" s="121">
        <v>0</v>
      </c>
      <c r="V61" s="121">
        <v>0</v>
      </c>
      <c r="W61" s="121">
        <v>26347.939999999995</v>
      </c>
      <c r="X61" s="121">
        <v>255212.58999999985</v>
      </c>
      <c r="Y61" s="121">
        <v>770665.34999999986</v>
      </c>
      <c r="Z61" s="121">
        <v>0</v>
      </c>
      <c r="AA61" s="121">
        <v>2983.25</v>
      </c>
      <c r="AB61" s="121">
        <v>5042.82</v>
      </c>
      <c r="AC61" s="121">
        <f t="shared" si="2"/>
        <v>1209519.2799999998</v>
      </c>
      <c r="AD61" s="153">
        <v>198.50782442748101</v>
      </c>
      <c r="AE61" s="105">
        <f t="shared" si="3"/>
        <v>0</v>
      </c>
      <c r="AF61" s="105">
        <f t="shared" si="4"/>
        <v>0</v>
      </c>
      <c r="AG61" s="105">
        <f t="shared" si="5"/>
        <v>0</v>
      </c>
      <c r="AH61" s="105">
        <f t="shared" si="6"/>
        <v>0</v>
      </c>
      <c r="AI61" s="105">
        <f t="shared" si="7"/>
        <v>0</v>
      </c>
      <c r="AJ61" s="105">
        <f t="shared" si="8"/>
        <v>0</v>
      </c>
      <c r="AK61" s="105">
        <f t="shared" si="9"/>
        <v>58.721706349206343</v>
      </c>
      <c r="AL61" s="105">
        <f t="shared" si="10"/>
        <v>0</v>
      </c>
      <c r="AM61" s="105">
        <f t="shared" si="11"/>
        <v>36.353373015873018</v>
      </c>
      <c r="AN61" s="105">
        <f t="shared" si="12"/>
        <v>0</v>
      </c>
      <c r="AO61" s="105">
        <f t="shared" si="13"/>
        <v>81.815952380952382</v>
      </c>
      <c r="AP61" s="105">
        <f t="shared" si="14"/>
        <v>108.36722222222221</v>
      </c>
      <c r="AQ61" s="105">
        <f t="shared" si="15"/>
        <v>89.68301587301589</v>
      </c>
      <c r="AR61" s="105">
        <f t="shared" si="16"/>
        <v>0</v>
      </c>
      <c r="AS61" s="105">
        <f t="shared" si="17"/>
        <v>25.932182539682543</v>
      </c>
      <c r="AT61" s="105">
        <f t="shared" si="18"/>
        <v>0</v>
      </c>
      <c r="AU61" s="105">
        <f t="shared" si="19"/>
        <v>0</v>
      </c>
      <c r="AV61" s="105">
        <f t="shared" si="20"/>
        <v>104.55531746031744</v>
      </c>
      <c r="AW61" s="105">
        <f t="shared" si="21"/>
        <v>1012.7483730158724</v>
      </c>
      <c r="AX61" s="105">
        <f t="shared" si="22"/>
        <v>3058.1958333333328</v>
      </c>
      <c r="AY61" s="105">
        <f t="shared" si="23"/>
        <v>0</v>
      </c>
      <c r="AZ61" s="105">
        <f t="shared" si="24"/>
        <v>11.83829365079365</v>
      </c>
      <c r="BA61" s="105">
        <f t="shared" si="25"/>
        <v>20.011190476190475</v>
      </c>
      <c r="BB61" s="2"/>
      <c r="BC61" s="105">
        <f t="shared" si="26"/>
        <v>36.653387120055307</v>
      </c>
      <c r="BD61" s="105">
        <f t="shared" si="27"/>
        <v>0</v>
      </c>
      <c r="BE61" s="105">
        <f t="shared" si="28"/>
        <v>0</v>
      </c>
      <c r="BF61" s="105">
        <f t="shared" si="29"/>
        <v>0</v>
      </c>
      <c r="BG61" s="105">
        <f t="shared" si="30"/>
        <v>0</v>
      </c>
      <c r="BH61" s="105">
        <f t="shared" si="31"/>
        <v>0</v>
      </c>
      <c r="BI61" s="105">
        <f t="shared" si="32"/>
        <v>0</v>
      </c>
      <c r="BJ61" s="105">
        <f t="shared" si="33"/>
        <v>11.241933890952739</v>
      </c>
      <c r="BK61" s="105">
        <f t="shared" si="34"/>
        <v>0</v>
      </c>
      <c r="BL61" s="105">
        <f t="shared" si="35"/>
        <v>6.959644764531153</v>
      </c>
      <c r="BM61" s="105">
        <f t="shared" si="36"/>
        <v>0</v>
      </c>
      <c r="BN61" s="105">
        <f t="shared" si="37"/>
        <v>15.663194840121248</v>
      </c>
      <c r="BO61" s="105">
        <f t="shared" si="38"/>
        <v>20.746283170377797</v>
      </c>
      <c r="BP61" s="105">
        <f t="shared" si="39"/>
        <v>17.169299025305591</v>
      </c>
      <c r="BQ61" s="105">
        <f t="shared" si="40"/>
        <v>0</v>
      </c>
      <c r="BR61" s="105">
        <f t="shared" si="41"/>
        <v>4.9645676170506956</v>
      </c>
      <c r="BS61" s="105">
        <f t="shared" si="42"/>
        <v>0</v>
      </c>
      <c r="BT61" s="105">
        <f t="shared" si="43"/>
        <v>0</v>
      </c>
      <c r="BU61" s="105">
        <f t="shared" si="44"/>
        <v>20.016515866323278</v>
      </c>
      <c r="BV61" s="105">
        <f t="shared" si="45"/>
        <v>193.88486754639854</v>
      </c>
      <c r="BW61" s="105">
        <f t="shared" si="46"/>
        <v>585.47405246484482</v>
      </c>
      <c r="BX61" s="105">
        <f t="shared" si="47"/>
        <v>0</v>
      </c>
      <c r="BY61" s="105">
        <f t="shared" si="48"/>
        <v>2.2663734226739902</v>
      </c>
      <c r="BZ61" s="105">
        <f t="shared" si="49"/>
        <v>3.8310276454634544</v>
      </c>
    </row>
    <row r="62" spans="1:78" x14ac:dyDescent="0.3">
      <c r="A62" s="18" t="s">
        <v>184</v>
      </c>
      <c r="B62" s="21" t="s">
        <v>185</v>
      </c>
      <c r="C62" s="22">
        <f>_xlfn.XLOOKUP(A62,Rankings!K:K,Rankings!L:L)</f>
        <v>336</v>
      </c>
      <c r="D62" s="118">
        <f>_xlfn.XLOOKUP(A62,Rankings!K:K,Rankings!M:M)</f>
        <v>2816.62</v>
      </c>
      <c r="E62" s="121">
        <v>83523.109999999957</v>
      </c>
      <c r="F62" s="121">
        <v>21166.520000000004</v>
      </c>
      <c r="G62" s="121">
        <v>0</v>
      </c>
      <c r="H62" s="121">
        <v>16318.139999999998</v>
      </c>
      <c r="I62" s="121">
        <v>92.9</v>
      </c>
      <c r="J62" s="121">
        <v>6703.3099999999995</v>
      </c>
      <c r="K62" s="121">
        <v>0</v>
      </c>
      <c r="L62" s="121">
        <v>28250.159999999996</v>
      </c>
      <c r="M62" s="121">
        <v>8907.7300000000014</v>
      </c>
      <c r="N62" s="121">
        <v>16202.15</v>
      </c>
      <c r="O62" s="121">
        <v>0</v>
      </c>
      <c r="P62" s="121">
        <v>12479.749999999989</v>
      </c>
      <c r="Q62" s="121">
        <v>22811.780000000002</v>
      </c>
      <c r="R62" s="121">
        <v>55817.11</v>
      </c>
      <c r="S62" s="121">
        <v>0</v>
      </c>
      <c r="T62" s="121">
        <v>21417.320000000011</v>
      </c>
      <c r="U62" s="121">
        <v>0</v>
      </c>
      <c r="V62" s="121">
        <v>0</v>
      </c>
      <c r="W62" s="121">
        <v>59443.709999999963</v>
      </c>
      <c r="X62" s="121">
        <v>354699.60000000003</v>
      </c>
      <c r="Y62" s="121">
        <v>1041626.6200000002</v>
      </c>
      <c r="Z62" s="121">
        <v>0</v>
      </c>
      <c r="AA62" s="121">
        <v>4466</v>
      </c>
      <c r="AB62" s="121">
        <v>6519.2200000000012</v>
      </c>
      <c r="AC62" s="121">
        <f t="shared" si="2"/>
        <v>1760445.1300000001</v>
      </c>
      <c r="AD62" s="153">
        <v>232.0909365558912</v>
      </c>
      <c r="AE62" s="105">
        <f t="shared" si="3"/>
        <v>62.995595238095248</v>
      </c>
      <c r="AF62" s="105">
        <f t="shared" si="4"/>
        <v>0</v>
      </c>
      <c r="AG62" s="105">
        <f t="shared" si="5"/>
        <v>48.565892857142849</v>
      </c>
      <c r="AH62" s="105">
        <f t="shared" si="6"/>
        <v>0.27648809523809526</v>
      </c>
      <c r="AI62" s="105">
        <f t="shared" si="7"/>
        <v>19.95032738095238</v>
      </c>
      <c r="AJ62" s="105">
        <f t="shared" si="8"/>
        <v>0</v>
      </c>
      <c r="AK62" s="105">
        <f t="shared" si="9"/>
        <v>84.077857142857127</v>
      </c>
      <c r="AL62" s="105">
        <f t="shared" si="10"/>
        <v>26.511101190476193</v>
      </c>
      <c r="AM62" s="105">
        <f t="shared" si="11"/>
        <v>48.220684523809524</v>
      </c>
      <c r="AN62" s="105">
        <f t="shared" si="12"/>
        <v>0</v>
      </c>
      <c r="AO62" s="105">
        <f t="shared" si="13"/>
        <v>37.142113095238059</v>
      </c>
      <c r="AP62" s="105">
        <f t="shared" si="14"/>
        <v>67.892202380952384</v>
      </c>
      <c r="AQ62" s="105">
        <f t="shared" si="15"/>
        <v>166.12235119047619</v>
      </c>
      <c r="AR62" s="105">
        <f t="shared" si="16"/>
        <v>0</v>
      </c>
      <c r="AS62" s="105">
        <f t="shared" si="17"/>
        <v>63.742023809523843</v>
      </c>
      <c r="AT62" s="105">
        <f t="shared" si="18"/>
        <v>0</v>
      </c>
      <c r="AU62" s="105">
        <f t="shared" si="19"/>
        <v>0</v>
      </c>
      <c r="AV62" s="105">
        <f t="shared" si="20"/>
        <v>176.91580357142846</v>
      </c>
      <c r="AW62" s="105">
        <f t="shared" si="21"/>
        <v>1055.6535714285715</v>
      </c>
      <c r="AX62" s="105">
        <f t="shared" si="22"/>
        <v>3100.0792261904767</v>
      </c>
      <c r="AY62" s="105">
        <f t="shared" si="23"/>
        <v>0</v>
      </c>
      <c r="AZ62" s="105">
        <f t="shared" si="24"/>
        <v>13.291666666666666</v>
      </c>
      <c r="BA62" s="105">
        <f t="shared" si="25"/>
        <v>19.402440476190481</v>
      </c>
      <c r="BB62" s="2"/>
      <c r="BC62" s="105">
        <f t="shared" si="26"/>
        <v>29.653666451278468</v>
      </c>
      <c r="BD62" s="105">
        <f t="shared" si="27"/>
        <v>7.5148653350469727</v>
      </c>
      <c r="BE62" s="105">
        <f t="shared" si="28"/>
        <v>0</v>
      </c>
      <c r="BF62" s="105">
        <f t="shared" si="29"/>
        <v>5.7935184724954016</v>
      </c>
      <c r="BG62" s="105">
        <f t="shared" si="30"/>
        <v>3.298279498121863E-2</v>
      </c>
      <c r="BH62" s="105">
        <f t="shared" si="31"/>
        <v>2.3799128032890486</v>
      </c>
      <c r="BI62" s="105">
        <f t="shared" si="32"/>
        <v>0</v>
      </c>
      <c r="BJ62" s="105">
        <f t="shared" si="33"/>
        <v>10.02980877789691</v>
      </c>
      <c r="BK62" s="105">
        <f t="shared" si="34"/>
        <v>3.1625600897529669</v>
      </c>
      <c r="BL62" s="105">
        <f t="shared" si="35"/>
        <v>5.7523379085570649</v>
      </c>
      <c r="BM62" s="105">
        <f t="shared" si="36"/>
        <v>0</v>
      </c>
      <c r="BN62" s="105">
        <f t="shared" si="37"/>
        <v>4.430753882312839</v>
      </c>
      <c r="BO62" s="105">
        <f t="shared" si="38"/>
        <v>8.0989909891998231</v>
      </c>
      <c r="BP62" s="105">
        <f t="shared" si="39"/>
        <v>19.81705377367199</v>
      </c>
      <c r="BQ62" s="105">
        <f t="shared" si="40"/>
        <v>0</v>
      </c>
      <c r="BR62" s="105">
        <f t="shared" si="41"/>
        <v>7.6039082304322241</v>
      </c>
      <c r="BS62" s="105">
        <f t="shared" si="42"/>
        <v>0</v>
      </c>
      <c r="BT62" s="105">
        <f t="shared" si="43"/>
        <v>0</v>
      </c>
      <c r="BU62" s="105">
        <f t="shared" si="44"/>
        <v>21.104625402077655</v>
      </c>
      <c r="BV62" s="105">
        <f t="shared" si="45"/>
        <v>125.93093850075624</v>
      </c>
      <c r="BW62" s="105">
        <f t="shared" si="46"/>
        <v>369.81439455801643</v>
      </c>
      <c r="BX62" s="105">
        <f t="shared" si="47"/>
        <v>0</v>
      </c>
      <c r="BY62" s="105">
        <f t="shared" si="48"/>
        <v>1.5855884002811882</v>
      </c>
      <c r="BZ62" s="105">
        <f t="shared" si="49"/>
        <v>2.3145543239769659</v>
      </c>
    </row>
    <row r="63" spans="1:78" x14ac:dyDescent="0.3">
      <c r="A63" s="18" t="s">
        <v>198</v>
      </c>
      <c r="B63" s="21" t="s">
        <v>199</v>
      </c>
      <c r="C63" s="22">
        <f>_xlfn.XLOOKUP(A63,Rankings!K:K,Rankings!L:L)</f>
        <v>386</v>
      </c>
      <c r="D63" s="118">
        <f>_xlfn.XLOOKUP(A63,Rankings!K:K,Rankings!M:M)</f>
        <v>1637.91</v>
      </c>
      <c r="E63" s="121">
        <v>117298.53000000001</v>
      </c>
      <c r="F63" s="121">
        <v>0</v>
      </c>
      <c r="G63" s="121">
        <v>0</v>
      </c>
      <c r="H63" s="121">
        <v>27617.840000000004</v>
      </c>
      <c r="I63" s="121">
        <v>0</v>
      </c>
      <c r="J63" s="121">
        <v>36646.560000000019</v>
      </c>
      <c r="K63" s="121">
        <v>0</v>
      </c>
      <c r="L63" s="121">
        <v>27961.86</v>
      </c>
      <c r="M63" s="121">
        <v>13914.409999999998</v>
      </c>
      <c r="N63" s="121">
        <v>24483.95</v>
      </c>
      <c r="O63" s="121">
        <v>0</v>
      </c>
      <c r="P63" s="121">
        <v>14766.809999999994</v>
      </c>
      <c r="Q63" s="121">
        <v>43773.440000000002</v>
      </c>
      <c r="R63" s="121">
        <v>65466.279999999948</v>
      </c>
      <c r="S63" s="121">
        <v>0</v>
      </c>
      <c r="T63" s="121">
        <v>26735.94</v>
      </c>
      <c r="U63" s="121">
        <v>0</v>
      </c>
      <c r="V63" s="121">
        <v>0</v>
      </c>
      <c r="W63" s="121">
        <v>71041.72</v>
      </c>
      <c r="X63" s="121">
        <v>397629.91999999987</v>
      </c>
      <c r="Y63" s="121">
        <v>1282168.2099999993</v>
      </c>
      <c r="Z63" s="121">
        <v>0</v>
      </c>
      <c r="AA63" s="121">
        <v>6471.2</v>
      </c>
      <c r="AB63" s="121">
        <v>10407.629999999999</v>
      </c>
      <c r="AC63" s="121">
        <f t="shared" si="2"/>
        <v>2166384.2999999989</v>
      </c>
      <c r="AD63" s="153">
        <v>265.30248717948723</v>
      </c>
      <c r="AE63" s="105">
        <f t="shared" si="3"/>
        <v>0</v>
      </c>
      <c r="AF63" s="105">
        <f t="shared" si="4"/>
        <v>0</v>
      </c>
      <c r="AG63" s="105">
        <f t="shared" si="5"/>
        <v>71.548808290155449</v>
      </c>
      <c r="AH63" s="105">
        <f t="shared" si="6"/>
        <v>0</v>
      </c>
      <c r="AI63" s="105">
        <f t="shared" si="7"/>
        <v>94.939274611399014</v>
      </c>
      <c r="AJ63" s="105">
        <f t="shared" si="8"/>
        <v>0</v>
      </c>
      <c r="AK63" s="105">
        <f t="shared" si="9"/>
        <v>72.440051813471499</v>
      </c>
      <c r="AL63" s="105">
        <f t="shared" si="10"/>
        <v>36.047694300518131</v>
      </c>
      <c r="AM63" s="105">
        <f t="shared" si="11"/>
        <v>63.429922279792748</v>
      </c>
      <c r="AN63" s="105">
        <f t="shared" si="12"/>
        <v>0</v>
      </c>
      <c r="AO63" s="105">
        <f t="shared" si="13"/>
        <v>38.255984455958533</v>
      </c>
      <c r="AP63" s="105">
        <f t="shared" si="14"/>
        <v>113.40269430051814</v>
      </c>
      <c r="AQ63" s="105">
        <f t="shared" si="15"/>
        <v>169.60176165803097</v>
      </c>
      <c r="AR63" s="105">
        <f t="shared" si="16"/>
        <v>0</v>
      </c>
      <c r="AS63" s="105">
        <f t="shared" si="17"/>
        <v>69.2640932642487</v>
      </c>
      <c r="AT63" s="105">
        <f t="shared" si="18"/>
        <v>0</v>
      </c>
      <c r="AU63" s="105">
        <f t="shared" si="19"/>
        <v>0</v>
      </c>
      <c r="AV63" s="105">
        <f t="shared" si="20"/>
        <v>184.04590673575129</v>
      </c>
      <c r="AW63" s="105">
        <f t="shared" si="21"/>
        <v>1030.1293264248702</v>
      </c>
      <c r="AX63" s="105">
        <f t="shared" si="22"/>
        <v>3321.679300518133</v>
      </c>
      <c r="AY63" s="105">
        <f t="shared" si="23"/>
        <v>0</v>
      </c>
      <c r="AZ63" s="105">
        <f t="shared" si="24"/>
        <v>16.76476683937824</v>
      </c>
      <c r="BA63" s="105">
        <f t="shared" si="25"/>
        <v>26.962772020725385</v>
      </c>
      <c r="BB63" s="2"/>
      <c r="BC63" s="105">
        <f t="shared" si="26"/>
        <v>71.614759052695206</v>
      </c>
      <c r="BD63" s="105">
        <f t="shared" si="27"/>
        <v>0</v>
      </c>
      <c r="BE63" s="105">
        <f t="shared" si="28"/>
        <v>0</v>
      </c>
      <c r="BF63" s="105">
        <f t="shared" si="29"/>
        <v>16.861634644150168</v>
      </c>
      <c r="BG63" s="105">
        <f t="shared" si="30"/>
        <v>0</v>
      </c>
      <c r="BH63" s="105">
        <f t="shared" si="31"/>
        <v>22.373976592120457</v>
      </c>
      <c r="BI63" s="105">
        <f t="shared" si="32"/>
        <v>0</v>
      </c>
      <c r="BJ63" s="105">
        <f t="shared" si="33"/>
        <v>17.071670604611974</v>
      </c>
      <c r="BK63" s="105">
        <f t="shared" si="34"/>
        <v>8.495222570226689</v>
      </c>
      <c r="BL63" s="105">
        <f t="shared" si="35"/>
        <v>14.948287756958562</v>
      </c>
      <c r="BM63" s="105">
        <f t="shared" si="36"/>
        <v>0</v>
      </c>
      <c r="BN63" s="105">
        <f t="shared" si="37"/>
        <v>9.0156418850852571</v>
      </c>
      <c r="BO63" s="105">
        <f t="shared" si="38"/>
        <v>26.725180260209658</v>
      </c>
      <c r="BP63" s="105">
        <f t="shared" si="39"/>
        <v>39.969400028084536</v>
      </c>
      <c r="BQ63" s="105">
        <f t="shared" si="40"/>
        <v>0</v>
      </c>
      <c r="BR63" s="105">
        <f t="shared" si="41"/>
        <v>16.32320457167976</v>
      </c>
      <c r="BS63" s="105">
        <f t="shared" si="42"/>
        <v>0</v>
      </c>
      <c r="BT63" s="105">
        <f t="shared" si="43"/>
        <v>0</v>
      </c>
      <c r="BU63" s="105">
        <f t="shared" si="44"/>
        <v>43.37339658467193</v>
      </c>
      <c r="BV63" s="105">
        <f t="shared" si="45"/>
        <v>242.76664774010771</v>
      </c>
      <c r="BW63" s="105">
        <f t="shared" si="46"/>
        <v>782.80748636982446</v>
      </c>
      <c r="BX63" s="105">
        <f t="shared" si="47"/>
        <v>0</v>
      </c>
      <c r="BY63" s="105">
        <f t="shared" si="48"/>
        <v>3.9508886324645429</v>
      </c>
      <c r="BZ63" s="105">
        <f t="shared" si="49"/>
        <v>6.354213601479934</v>
      </c>
    </row>
    <row r="64" spans="1:78" x14ac:dyDescent="0.3">
      <c r="A64" s="18" t="s">
        <v>202</v>
      </c>
      <c r="B64" s="21" t="s">
        <v>203</v>
      </c>
      <c r="C64" s="22">
        <f>_xlfn.XLOOKUP(A64,Rankings!K:K,Rankings!L:L)</f>
        <v>146</v>
      </c>
      <c r="D64" s="118">
        <f>_xlfn.XLOOKUP(A64,Rankings!K:K,Rankings!M:M)</f>
        <v>1046.02</v>
      </c>
      <c r="E64" s="121">
        <v>115993.18</v>
      </c>
      <c r="F64" s="121">
        <v>5523</v>
      </c>
      <c r="G64" s="121">
        <v>0</v>
      </c>
      <c r="H64" s="121">
        <v>33572.479999999996</v>
      </c>
      <c r="I64" s="121">
        <v>160.88999999999999</v>
      </c>
      <c r="J64" s="121">
        <v>13042.080000000007</v>
      </c>
      <c r="K64" s="121">
        <v>0</v>
      </c>
      <c r="L64" s="121">
        <v>12192.039999999999</v>
      </c>
      <c r="M64" s="121">
        <v>2731.6199999999994</v>
      </c>
      <c r="N64" s="121">
        <v>9082.92</v>
      </c>
      <c r="O64" s="121">
        <v>0</v>
      </c>
      <c r="P64" s="121">
        <v>15605.439999999999</v>
      </c>
      <c r="Q64" s="121">
        <v>25385.55</v>
      </c>
      <c r="R64" s="121">
        <v>20351.379999999997</v>
      </c>
      <c r="S64" s="121">
        <v>0</v>
      </c>
      <c r="T64" s="121">
        <v>6716.31</v>
      </c>
      <c r="U64" s="121">
        <v>0</v>
      </c>
      <c r="V64" s="121">
        <v>0</v>
      </c>
      <c r="W64" s="121">
        <v>41259.570000000007</v>
      </c>
      <c r="X64" s="121">
        <v>212900.19000000003</v>
      </c>
      <c r="Y64" s="121">
        <v>551800.58000000007</v>
      </c>
      <c r="Z64" s="121">
        <v>0</v>
      </c>
      <c r="AA64" s="121">
        <v>7887.1</v>
      </c>
      <c r="AB64" s="121">
        <v>2840.1099999999997</v>
      </c>
      <c r="AC64" s="121">
        <f t="shared" si="2"/>
        <v>1077044.4400000002</v>
      </c>
      <c r="AD64" s="153">
        <v>518.45658682634735</v>
      </c>
      <c r="AE64" s="105">
        <f t="shared" si="3"/>
        <v>37.828767123287669</v>
      </c>
      <c r="AF64" s="105">
        <f t="shared" si="4"/>
        <v>0</v>
      </c>
      <c r="AG64" s="105">
        <f t="shared" si="5"/>
        <v>229.9484931506849</v>
      </c>
      <c r="AH64" s="105">
        <f t="shared" si="6"/>
        <v>1.101986301369863</v>
      </c>
      <c r="AI64" s="105">
        <f t="shared" si="7"/>
        <v>89.329315068493202</v>
      </c>
      <c r="AJ64" s="105">
        <f t="shared" si="8"/>
        <v>0</v>
      </c>
      <c r="AK64" s="105">
        <f t="shared" si="9"/>
        <v>83.50712328767122</v>
      </c>
      <c r="AL64" s="105">
        <f t="shared" si="10"/>
        <v>18.709726027397256</v>
      </c>
      <c r="AM64" s="105">
        <f t="shared" si="11"/>
        <v>62.211780821917806</v>
      </c>
      <c r="AN64" s="105">
        <f t="shared" si="12"/>
        <v>0</v>
      </c>
      <c r="AO64" s="105">
        <f t="shared" si="13"/>
        <v>106.88657534246575</v>
      </c>
      <c r="AP64" s="105">
        <f t="shared" si="14"/>
        <v>173.87363013698629</v>
      </c>
      <c r="AQ64" s="105">
        <f t="shared" si="15"/>
        <v>139.39301369863011</v>
      </c>
      <c r="AR64" s="105">
        <f t="shared" si="16"/>
        <v>0</v>
      </c>
      <c r="AS64" s="105">
        <f t="shared" si="17"/>
        <v>46.002123287671239</v>
      </c>
      <c r="AT64" s="105">
        <f t="shared" si="18"/>
        <v>0</v>
      </c>
      <c r="AU64" s="105">
        <f t="shared" si="19"/>
        <v>0</v>
      </c>
      <c r="AV64" s="105">
        <f t="shared" si="20"/>
        <v>282.59979452054802</v>
      </c>
      <c r="AW64" s="105">
        <f t="shared" si="21"/>
        <v>1458.2204794520551</v>
      </c>
      <c r="AX64" s="105">
        <f t="shared" si="22"/>
        <v>3779.4560273972606</v>
      </c>
      <c r="AY64" s="105">
        <f t="shared" si="23"/>
        <v>0</v>
      </c>
      <c r="AZ64" s="105">
        <f t="shared" si="24"/>
        <v>54.021232876712332</v>
      </c>
      <c r="BA64" s="105">
        <f t="shared" si="25"/>
        <v>19.452808219178081</v>
      </c>
      <c r="BB64" s="2"/>
      <c r="BC64" s="105">
        <f t="shared" si="26"/>
        <v>110.89002122330356</v>
      </c>
      <c r="BD64" s="105">
        <f t="shared" si="27"/>
        <v>5.2800137664671807</v>
      </c>
      <c r="BE64" s="105">
        <f t="shared" si="28"/>
        <v>0</v>
      </c>
      <c r="BF64" s="105">
        <f t="shared" si="29"/>
        <v>32.095447505783824</v>
      </c>
      <c r="BG64" s="105">
        <f t="shared" si="30"/>
        <v>0.15381159060056213</v>
      </c>
      <c r="BH64" s="105">
        <f t="shared" si="31"/>
        <v>12.468289325251915</v>
      </c>
      <c r="BI64" s="105">
        <f t="shared" si="32"/>
        <v>0</v>
      </c>
      <c r="BJ64" s="105">
        <f t="shared" si="33"/>
        <v>11.655647119557942</v>
      </c>
      <c r="BK64" s="105">
        <f t="shared" si="34"/>
        <v>2.6114414638343431</v>
      </c>
      <c r="BL64" s="105">
        <f t="shared" si="35"/>
        <v>8.6833138945718051</v>
      </c>
      <c r="BM64" s="105">
        <f t="shared" si="36"/>
        <v>0</v>
      </c>
      <c r="BN64" s="105">
        <f t="shared" si="37"/>
        <v>14.918873444102406</v>
      </c>
      <c r="BO64" s="105">
        <f t="shared" si="38"/>
        <v>24.268704231276647</v>
      </c>
      <c r="BP64" s="105">
        <f t="shared" si="39"/>
        <v>19.456014225349417</v>
      </c>
      <c r="BQ64" s="105">
        <f t="shared" si="40"/>
        <v>0</v>
      </c>
      <c r="BR64" s="105">
        <f t="shared" si="41"/>
        <v>6.4208236936196252</v>
      </c>
      <c r="BS64" s="105">
        <f t="shared" si="42"/>
        <v>0</v>
      </c>
      <c r="BT64" s="105">
        <f t="shared" si="43"/>
        <v>0</v>
      </c>
      <c r="BU64" s="105">
        <f t="shared" si="44"/>
        <v>39.44434140838608</v>
      </c>
      <c r="BV64" s="105">
        <f t="shared" si="45"/>
        <v>203.53357488384546</v>
      </c>
      <c r="BW64" s="105">
        <f t="shared" si="46"/>
        <v>527.52392879677257</v>
      </c>
      <c r="BX64" s="105">
        <f t="shared" si="47"/>
        <v>0</v>
      </c>
      <c r="BY64" s="105">
        <f t="shared" si="48"/>
        <v>7.5401043957094513</v>
      </c>
      <c r="BZ64" s="105">
        <f t="shared" si="49"/>
        <v>2.7151584099730406</v>
      </c>
    </row>
    <row r="65" spans="1:78" x14ac:dyDescent="0.3">
      <c r="A65" s="18" t="s">
        <v>217</v>
      </c>
      <c r="B65" s="21" t="s">
        <v>218</v>
      </c>
      <c r="C65" s="22">
        <f>_xlfn.XLOOKUP(A65,Rankings!K:K,Rankings!L:L)</f>
        <v>178</v>
      </c>
      <c r="D65" s="118">
        <f>_xlfn.XLOOKUP(A65,Rankings!K:K,Rankings!M:M)</f>
        <v>909.88</v>
      </c>
      <c r="E65" s="121">
        <v>24466.89</v>
      </c>
      <c r="F65" s="121">
        <v>0</v>
      </c>
      <c r="G65" s="121">
        <v>0</v>
      </c>
      <c r="H65" s="121">
        <v>15177.330000000002</v>
      </c>
      <c r="I65" s="121">
        <v>16.149999999999999</v>
      </c>
      <c r="J65" s="121">
        <v>11951.380000000001</v>
      </c>
      <c r="K65" s="121">
        <v>0</v>
      </c>
      <c r="L65" s="121">
        <v>17734.050000000003</v>
      </c>
      <c r="M65" s="121">
        <v>3969.9399999999991</v>
      </c>
      <c r="N65" s="121">
        <v>8427.8100000000013</v>
      </c>
      <c r="O65" s="121">
        <v>0</v>
      </c>
      <c r="P65" s="121">
        <v>11452.389999999989</v>
      </c>
      <c r="Q65" s="121">
        <v>16632.75</v>
      </c>
      <c r="R65" s="121">
        <v>28066.100000000002</v>
      </c>
      <c r="S65" s="121">
        <v>0</v>
      </c>
      <c r="T65" s="121">
        <v>6521.28</v>
      </c>
      <c r="U65" s="121">
        <v>0</v>
      </c>
      <c r="V65" s="121">
        <v>0</v>
      </c>
      <c r="W65" s="121">
        <v>62836.100000000006</v>
      </c>
      <c r="X65" s="121">
        <v>242048.00000000009</v>
      </c>
      <c r="Y65" s="121">
        <v>487971.05</v>
      </c>
      <c r="Z65" s="121">
        <v>0</v>
      </c>
      <c r="AA65" s="121">
        <v>995.5</v>
      </c>
      <c r="AB65" s="121">
        <v>2316.13</v>
      </c>
      <c r="AC65" s="121">
        <f t="shared" ref="AC65:AC121" si="50">SUM(E65:AB65)</f>
        <v>940582.85</v>
      </c>
      <c r="AD65" s="153">
        <v>232.48319767441862</v>
      </c>
      <c r="AE65" s="105">
        <f t="shared" ref="AD65:AE121" si="51">F65/$C65</f>
        <v>0</v>
      </c>
      <c r="AF65" s="105">
        <f t="shared" ref="AF65:AF121" si="52">G65/$C65</f>
        <v>0</v>
      </c>
      <c r="AG65" s="105">
        <f t="shared" ref="AG65:AG121" si="53">H65/$C65</f>
        <v>85.265898876404506</v>
      </c>
      <c r="AH65" s="105">
        <f t="shared" ref="AH65:AH121" si="54">I65/$C65</f>
        <v>9.0730337078651677E-2</v>
      </c>
      <c r="AI65" s="105">
        <f t="shared" ref="AI65:AI121" si="55">J65/$C65</f>
        <v>67.142584269662933</v>
      </c>
      <c r="AJ65" s="105">
        <f t="shared" ref="AJ65:AJ121" si="56">K65/$C65</f>
        <v>0</v>
      </c>
      <c r="AK65" s="105">
        <f t="shared" ref="AK65:AK121" si="57">L65/$C65</f>
        <v>99.629494382022486</v>
      </c>
      <c r="AL65" s="105">
        <f t="shared" ref="AL65:AL121" si="58">M65/$C65</f>
        <v>22.303033707865165</v>
      </c>
      <c r="AM65" s="105">
        <f t="shared" ref="AM65:AM121" si="59">N65/$C65</f>
        <v>47.347247191011242</v>
      </c>
      <c r="AN65" s="105">
        <f t="shared" ref="AN65:AN121" si="60">O65/$C65</f>
        <v>0</v>
      </c>
      <c r="AO65" s="105">
        <f t="shared" ref="AO65:AO121" si="61">P65/$C65</f>
        <v>64.339269662921282</v>
      </c>
      <c r="AP65" s="105">
        <f t="shared" ref="AP65:AP121" si="62">Q65/$C65</f>
        <v>93.442415730337075</v>
      </c>
      <c r="AQ65" s="105">
        <f t="shared" ref="AQ65:AQ121" si="63">R65/$C65</f>
        <v>157.6747191011236</v>
      </c>
      <c r="AR65" s="105">
        <f t="shared" ref="AR65:AR121" si="64">S65/$C65</f>
        <v>0</v>
      </c>
      <c r="AS65" s="105">
        <f t="shared" ref="AS65:AS121" si="65">T65/$C65</f>
        <v>36.63640449438202</v>
      </c>
      <c r="AT65" s="105">
        <f t="shared" ref="AT65:AT121" si="66">U65/$C65</f>
        <v>0</v>
      </c>
      <c r="AU65" s="105">
        <f t="shared" ref="AU65:AU121" si="67">V65/$C65</f>
        <v>0</v>
      </c>
      <c r="AV65" s="105">
        <f t="shared" ref="AV65:AV121" si="68">W65/$C65</f>
        <v>353.011797752809</v>
      </c>
      <c r="AW65" s="105">
        <f t="shared" ref="AW65:AW121" si="69">X65/$C65</f>
        <v>1359.8202247191016</v>
      </c>
      <c r="AX65" s="105">
        <f t="shared" ref="AX65:AX121" si="70">Y65/$C65</f>
        <v>2741.4103932584271</v>
      </c>
      <c r="AY65" s="105">
        <f t="shared" ref="AY65:AY121" si="71">Z65/$C65</f>
        <v>0</v>
      </c>
      <c r="AZ65" s="105">
        <f t="shared" ref="AZ65:AZ121" si="72">AA65/$C65</f>
        <v>5.5926966292134832</v>
      </c>
      <c r="BA65" s="105">
        <f t="shared" ref="BA65:BA121" si="73">AB65/$C65</f>
        <v>13.011966292134833</v>
      </c>
      <c r="BB65" s="2"/>
      <c r="BC65" s="105">
        <f t="shared" ref="BC65:BC121" si="74">E65/$D65</f>
        <v>26.89023827317888</v>
      </c>
      <c r="BD65" s="105">
        <f t="shared" ref="BD65:BD121" si="75">F65/$D65</f>
        <v>0</v>
      </c>
      <c r="BE65" s="105">
        <f t="shared" ref="BE65:BE121" si="76">G65/$D65</f>
        <v>0</v>
      </c>
      <c r="BF65" s="105">
        <f t="shared" ref="BF65:BF121" si="77">H65/$D65</f>
        <v>16.680584252868513</v>
      </c>
      <c r="BG65" s="105">
        <f t="shared" ref="BG65:BG121" si="78">I65/$D65</f>
        <v>1.774959335296962E-2</v>
      </c>
      <c r="BH65" s="105">
        <f t="shared" ref="BH65:BH121" si="79">J65/$D65</f>
        <v>13.135116718688179</v>
      </c>
      <c r="BI65" s="105">
        <f t="shared" ref="BI65:BI121" si="80">K65/$D65</f>
        <v>0</v>
      </c>
      <c r="BJ65" s="105">
        <f t="shared" ref="BJ65:BJ121" si="81">L65/$D65</f>
        <v>19.490537213698513</v>
      </c>
      <c r="BK65" s="105">
        <f t="shared" ref="BK65:BK121" si="82">M65/$D65</f>
        <v>4.363146788587505</v>
      </c>
      <c r="BL65" s="105">
        <f t="shared" ref="BL65:BL121" si="83">N65/$D65</f>
        <v>9.2625511056403056</v>
      </c>
      <c r="BM65" s="105">
        <f t="shared" ref="BM65:BM121" si="84">O65/$D65</f>
        <v>0</v>
      </c>
      <c r="BN65" s="105">
        <f t="shared" ref="BN65:BN121" si="85">P65/$D65</f>
        <v>12.586703741152666</v>
      </c>
      <c r="BO65" s="105">
        <f t="shared" ref="BO65:BO121" si="86">Q65/$D65</f>
        <v>18.280157823009628</v>
      </c>
      <c r="BP65" s="105">
        <f t="shared" ref="BP65:BP121" si="87">R65/$D65</f>
        <v>30.845935727788284</v>
      </c>
      <c r="BQ65" s="105">
        <f t="shared" ref="BQ65:BQ121" si="88">S65/$D65</f>
        <v>0</v>
      </c>
      <c r="BR65" s="105">
        <f t="shared" ref="BR65:BR121" si="89">T65/$D65</f>
        <v>7.1671868817866091</v>
      </c>
      <c r="BS65" s="105">
        <f t="shared" ref="BS65:BS121" si="90">U65/$D65</f>
        <v>0</v>
      </c>
      <c r="BT65" s="105">
        <f t="shared" ref="BT65:BT121" si="91">V65/$D65</f>
        <v>0</v>
      </c>
      <c r="BU65" s="105">
        <f t="shared" ref="BU65:BU121" si="92">W65/$D65</f>
        <v>69.059766123005232</v>
      </c>
      <c r="BV65" s="105">
        <f t="shared" ref="BV65:BV121" si="93">X65/$D65</f>
        <v>266.02189299687882</v>
      </c>
      <c r="BW65" s="105">
        <f t="shared" ref="BW65:BW121" si="94">Y65/$D65</f>
        <v>536.30264430474347</v>
      </c>
      <c r="BX65" s="105">
        <f t="shared" ref="BX65:BX121" si="95">Z65/$D65</f>
        <v>0</v>
      </c>
      <c r="BY65" s="105">
        <f t="shared" ref="BY65:BY121" si="96">AA65/$D65</f>
        <v>1.0941003209214402</v>
      </c>
      <c r="BZ65" s="105">
        <f t="shared" ref="BZ65:BZ121" si="97">AB65/$D65</f>
        <v>2.5455334769420146</v>
      </c>
    </row>
    <row r="66" spans="1:78" x14ac:dyDescent="0.3">
      <c r="A66" s="18" t="s">
        <v>221</v>
      </c>
      <c r="B66" s="21" t="s">
        <v>222</v>
      </c>
      <c r="C66" s="22">
        <f>_xlfn.XLOOKUP(A66,Rankings!K:K,Rankings!L:L)</f>
        <v>48</v>
      </c>
      <c r="D66" s="118">
        <f>_xlfn.XLOOKUP(A66,Rankings!K:K,Rankings!M:M)</f>
        <v>564.04</v>
      </c>
      <c r="E66" s="121">
        <v>26265.099999999988</v>
      </c>
      <c r="F66" s="121">
        <v>4026.7999999999997</v>
      </c>
      <c r="G66" s="121">
        <v>0</v>
      </c>
      <c r="H66" s="121">
        <v>0</v>
      </c>
      <c r="I66" s="121">
        <v>0</v>
      </c>
      <c r="J66" s="121">
        <v>10054.359999999997</v>
      </c>
      <c r="K66" s="121">
        <v>0</v>
      </c>
      <c r="L66" s="121">
        <v>9222.0300000000007</v>
      </c>
      <c r="M66" s="121">
        <v>0</v>
      </c>
      <c r="N66" s="121">
        <v>7869.86</v>
      </c>
      <c r="O66" s="121">
        <v>0</v>
      </c>
      <c r="P66" s="121">
        <v>4570.4999999999982</v>
      </c>
      <c r="Q66" s="121">
        <v>8644.15</v>
      </c>
      <c r="R66" s="121">
        <v>7483.32</v>
      </c>
      <c r="S66" s="121">
        <v>0</v>
      </c>
      <c r="T66" s="121">
        <v>5470.6500000000005</v>
      </c>
      <c r="U66" s="121">
        <v>0</v>
      </c>
      <c r="V66" s="121">
        <v>0</v>
      </c>
      <c r="W66" s="121">
        <v>1779.3700000000001</v>
      </c>
      <c r="X66" s="121">
        <v>85643.12</v>
      </c>
      <c r="Y66" s="121">
        <v>232536.19999999992</v>
      </c>
      <c r="Z66" s="121">
        <v>0</v>
      </c>
      <c r="AA66" s="121">
        <v>2815</v>
      </c>
      <c r="AB66" s="121">
        <v>3318.5800000000004</v>
      </c>
      <c r="AC66" s="121">
        <f t="shared" si="50"/>
        <v>409699.03999999986</v>
      </c>
      <c r="AD66" s="153">
        <v>497.4343750000001</v>
      </c>
      <c r="AE66" s="105">
        <f t="shared" si="51"/>
        <v>83.891666666666666</v>
      </c>
      <c r="AF66" s="105">
        <f t="shared" si="52"/>
        <v>0</v>
      </c>
      <c r="AG66" s="105">
        <f t="shared" si="53"/>
        <v>0</v>
      </c>
      <c r="AH66" s="105">
        <f t="shared" si="54"/>
        <v>0</v>
      </c>
      <c r="AI66" s="105">
        <f t="shared" si="55"/>
        <v>209.46583333333328</v>
      </c>
      <c r="AJ66" s="105">
        <f t="shared" si="56"/>
        <v>0</v>
      </c>
      <c r="AK66" s="105">
        <f t="shared" si="57"/>
        <v>192.12562500000001</v>
      </c>
      <c r="AL66" s="105">
        <f t="shared" si="58"/>
        <v>0</v>
      </c>
      <c r="AM66" s="105">
        <f t="shared" si="59"/>
        <v>163.95541666666665</v>
      </c>
      <c r="AN66" s="105">
        <f t="shared" si="60"/>
        <v>0</v>
      </c>
      <c r="AO66" s="105">
        <f t="shared" si="61"/>
        <v>95.218749999999957</v>
      </c>
      <c r="AP66" s="105">
        <f t="shared" si="62"/>
        <v>180.08645833333333</v>
      </c>
      <c r="AQ66" s="105">
        <f t="shared" si="63"/>
        <v>155.9025</v>
      </c>
      <c r="AR66" s="105">
        <f t="shared" si="64"/>
        <v>0</v>
      </c>
      <c r="AS66" s="105">
        <f t="shared" si="65"/>
        <v>113.97187500000001</v>
      </c>
      <c r="AT66" s="105">
        <f t="shared" si="66"/>
        <v>0</v>
      </c>
      <c r="AU66" s="105">
        <f t="shared" si="67"/>
        <v>0</v>
      </c>
      <c r="AV66" s="105">
        <f t="shared" si="68"/>
        <v>37.070208333333333</v>
      </c>
      <c r="AW66" s="105">
        <f t="shared" si="69"/>
        <v>1784.2316666666666</v>
      </c>
      <c r="AX66" s="105">
        <f t="shared" si="70"/>
        <v>4844.5041666666648</v>
      </c>
      <c r="AY66" s="105">
        <f t="shared" si="71"/>
        <v>0</v>
      </c>
      <c r="AZ66" s="105">
        <f t="shared" si="72"/>
        <v>58.645833333333336</v>
      </c>
      <c r="BA66" s="105">
        <f t="shared" si="73"/>
        <v>69.137083333333337</v>
      </c>
      <c r="BB66" s="2"/>
      <c r="BC66" s="105">
        <f t="shared" si="74"/>
        <v>46.566023686263364</v>
      </c>
      <c r="BD66" s="105">
        <f t="shared" si="75"/>
        <v>7.1392099851074393</v>
      </c>
      <c r="BE66" s="105">
        <f t="shared" si="76"/>
        <v>0</v>
      </c>
      <c r="BF66" s="105">
        <f t="shared" si="77"/>
        <v>0</v>
      </c>
      <c r="BG66" s="105">
        <f t="shared" si="78"/>
        <v>0</v>
      </c>
      <c r="BH66" s="105">
        <f t="shared" si="79"/>
        <v>17.825615204595415</v>
      </c>
      <c r="BI66" s="105">
        <f t="shared" si="80"/>
        <v>0</v>
      </c>
      <c r="BJ66" s="105">
        <f t="shared" si="81"/>
        <v>16.349957449826256</v>
      </c>
      <c r="BK66" s="105">
        <f t="shared" si="82"/>
        <v>0</v>
      </c>
      <c r="BL66" s="105">
        <f t="shared" si="83"/>
        <v>13.952662931706971</v>
      </c>
      <c r="BM66" s="105">
        <f t="shared" si="84"/>
        <v>0</v>
      </c>
      <c r="BN66" s="105">
        <f t="shared" si="85"/>
        <v>8.1031487128572408</v>
      </c>
      <c r="BO66" s="105">
        <f t="shared" si="86"/>
        <v>15.325420182965747</v>
      </c>
      <c r="BP66" s="105">
        <f t="shared" si="87"/>
        <v>13.267356925040778</v>
      </c>
      <c r="BQ66" s="105">
        <f t="shared" si="88"/>
        <v>0</v>
      </c>
      <c r="BR66" s="105">
        <f t="shared" si="89"/>
        <v>9.6990461669385173</v>
      </c>
      <c r="BS66" s="105">
        <f t="shared" si="90"/>
        <v>0</v>
      </c>
      <c r="BT66" s="105">
        <f t="shared" si="91"/>
        <v>0</v>
      </c>
      <c r="BU66" s="105">
        <f t="shared" si="92"/>
        <v>3.1546876108077444</v>
      </c>
      <c r="BV66" s="105">
        <f t="shared" si="93"/>
        <v>151.83873484150061</v>
      </c>
      <c r="BW66" s="105">
        <f t="shared" si="94"/>
        <v>412.26898801503427</v>
      </c>
      <c r="BX66" s="105">
        <f t="shared" si="95"/>
        <v>0</v>
      </c>
      <c r="BY66" s="105">
        <f t="shared" si="96"/>
        <v>4.9907807956882495</v>
      </c>
      <c r="BZ66" s="105">
        <f t="shared" si="97"/>
        <v>5.8835898163250846</v>
      </c>
    </row>
    <row r="67" spans="1:78" x14ac:dyDescent="0.3">
      <c r="A67" s="18" t="s">
        <v>235</v>
      </c>
      <c r="B67" s="21" t="s">
        <v>236</v>
      </c>
      <c r="C67" s="22">
        <f>_xlfn.XLOOKUP(A67,Rankings!K:K,Rankings!L:L)</f>
        <v>98</v>
      </c>
      <c r="D67" s="118">
        <f>_xlfn.XLOOKUP(A67,Rankings!K:K,Rankings!M:M)</f>
        <v>1101.23</v>
      </c>
      <c r="E67" s="121">
        <v>43183.78</v>
      </c>
      <c r="F67" s="121">
        <v>0</v>
      </c>
      <c r="G67" s="121">
        <v>0</v>
      </c>
      <c r="H67" s="121">
        <v>20597</v>
      </c>
      <c r="I67" s="121">
        <v>0</v>
      </c>
      <c r="J67" s="121">
        <v>2596.85</v>
      </c>
      <c r="K67" s="121">
        <v>0</v>
      </c>
      <c r="L67" s="121">
        <v>12403.85</v>
      </c>
      <c r="M67" s="121">
        <v>0</v>
      </c>
      <c r="N67" s="121">
        <v>13557.17</v>
      </c>
      <c r="O67" s="121">
        <v>0</v>
      </c>
      <c r="P67" s="121">
        <v>12104.709999999986</v>
      </c>
      <c r="Q67" s="121">
        <v>15605.34</v>
      </c>
      <c r="R67" s="121">
        <v>16037.159999999996</v>
      </c>
      <c r="S67" s="121">
        <v>0</v>
      </c>
      <c r="T67" s="121">
        <v>1311.29</v>
      </c>
      <c r="U67" s="121">
        <v>0</v>
      </c>
      <c r="V67" s="121">
        <v>0</v>
      </c>
      <c r="W67" s="121">
        <v>29017.86</v>
      </c>
      <c r="X67" s="121">
        <v>143349.66</v>
      </c>
      <c r="Y67" s="121">
        <v>335473.6100000001</v>
      </c>
      <c r="Z67" s="121">
        <v>0</v>
      </c>
      <c r="AA67" s="121">
        <v>2109.6999999999998</v>
      </c>
      <c r="AB67" s="121">
        <v>2498.67</v>
      </c>
      <c r="AC67" s="121">
        <f t="shared" si="50"/>
        <v>649846.65000000014</v>
      </c>
      <c r="AD67" s="153">
        <v>289.76233576642335</v>
      </c>
      <c r="AE67" s="105">
        <f t="shared" si="51"/>
        <v>0</v>
      </c>
      <c r="AF67" s="105">
        <f t="shared" si="52"/>
        <v>0</v>
      </c>
      <c r="AG67" s="105">
        <f t="shared" si="53"/>
        <v>210.17346938775509</v>
      </c>
      <c r="AH67" s="105">
        <f t="shared" si="54"/>
        <v>0</v>
      </c>
      <c r="AI67" s="105">
        <f t="shared" si="55"/>
        <v>26.498469387755101</v>
      </c>
      <c r="AJ67" s="105">
        <f t="shared" si="56"/>
        <v>0</v>
      </c>
      <c r="AK67" s="105">
        <f t="shared" si="57"/>
        <v>126.56989795918368</v>
      </c>
      <c r="AL67" s="105">
        <f t="shared" si="58"/>
        <v>0</v>
      </c>
      <c r="AM67" s="105">
        <f t="shared" si="59"/>
        <v>138.33846938775511</v>
      </c>
      <c r="AN67" s="105">
        <f t="shared" si="60"/>
        <v>0</v>
      </c>
      <c r="AO67" s="105">
        <f t="shared" si="61"/>
        <v>123.51744897959169</v>
      </c>
      <c r="AP67" s="105">
        <f t="shared" si="62"/>
        <v>159.23816326530613</v>
      </c>
      <c r="AQ67" s="105">
        <f t="shared" si="63"/>
        <v>163.64448979591833</v>
      </c>
      <c r="AR67" s="105">
        <f t="shared" si="64"/>
        <v>0</v>
      </c>
      <c r="AS67" s="105">
        <f t="shared" si="65"/>
        <v>13.380510204081633</v>
      </c>
      <c r="AT67" s="105">
        <f t="shared" si="66"/>
        <v>0</v>
      </c>
      <c r="AU67" s="105">
        <f t="shared" si="67"/>
        <v>0</v>
      </c>
      <c r="AV67" s="105">
        <f t="shared" si="68"/>
        <v>296.10061224489795</v>
      </c>
      <c r="AW67" s="105">
        <f t="shared" si="69"/>
        <v>1462.7516326530613</v>
      </c>
      <c r="AX67" s="105">
        <f t="shared" si="70"/>
        <v>3423.2001020408175</v>
      </c>
      <c r="AY67" s="105">
        <f t="shared" si="71"/>
        <v>0</v>
      </c>
      <c r="AZ67" s="105">
        <f t="shared" si="72"/>
        <v>21.527551020408161</v>
      </c>
      <c r="BA67" s="105">
        <f t="shared" si="73"/>
        <v>25.496632653061226</v>
      </c>
      <c r="BB67" s="2"/>
      <c r="BC67" s="105">
        <f t="shared" si="74"/>
        <v>39.214133287324174</v>
      </c>
      <c r="BD67" s="105">
        <f t="shared" si="75"/>
        <v>0</v>
      </c>
      <c r="BE67" s="105">
        <f t="shared" si="76"/>
        <v>0</v>
      </c>
      <c r="BF67" s="105">
        <f t="shared" si="77"/>
        <v>18.703631393986722</v>
      </c>
      <c r="BG67" s="105">
        <f t="shared" si="78"/>
        <v>0</v>
      </c>
      <c r="BH67" s="105">
        <f t="shared" si="79"/>
        <v>2.3581359025816586</v>
      </c>
      <c r="BI67" s="105">
        <f t="shared" si="80"/>
        <v>0</v>
      </c>
      <c r="BJ67" s="105">
        <f t="shared" si="81"/>
        <v>11.263632483677343</v>
      </c>
      <c r="BK67" s="105">
        <f t="shared" si="82"/>
        <v>0</v>
      </c>
      <c r="BL67" s="105">
        <f t="shared" si="83"/>
        <v>12.310934137282857</v>
      </c>
      <c r="BM67" s="105">
        <f t="shared" si="84"/>
        <v>0</v>
      </c>
      <c r="BN67" s="105">
        <f t="shared" si="85"/>
        <v>10.99199077395275</v>
      </c>
      <c r="BO67" s="105">
        <f t="shared" si="86"/>
        <v>14.170827165987124</v>
      </c>
      <c r="BP67" s="105">
        <f t="shared" si="87"/>
        <v>14.562952335116185</v>
      </c>
      <c r="BQ67" s="105">
        <f t="shared" si="88"/>
        <v>0</v>
      </c>
      <c r="BR67" s="105">
        <f t="shared" si="89"/>
        <v>1.1907503427985071</v>
      </c>
      <c r="BS67" s="105">
        <f t="shared" si="90"/>
        <v>0</v>
      </c>
      <c r="BT67" s="105">
        <f t="shared" si="91"/>
        <v>0</v>
      </c>
      <c r="BU67" s="105">
        <f t="shared" si="92"/>
        <v>26.350408179944246</v>
      </c>
      <c r="BV67" s="105">
        <f t="shared" si="93"/>
        <v>130.17231640983263</v>
      </c>
      <c r="BW67" s="105">
        <f t="shared" si="94"/>
        <v>304.6353713574822</v>
      </c>
      <c r="BX67" s="105">
        <f t="shared" si="95"/>
        <v>0</v>
      </c>
      <c r="BY67" s="105">
        <f t="shared" si="96"/>
        <v>1.9157669151766659</v>
      </c>
      <c r="BZ67" s="105">
        <f t="shared" si="97"/>
        <v>2.2689810484639903</v>
      </c>
    </row>
    <row r="68" spans="1:78" x14ac:dyDescent="0.3">
      <c r="A68" s="18" t="s">
        <v>243</v>
      </c>
      <c r="B68" s="21" t="s">
        <v>244</v>
      </c>
      <c r="C68" s="22">
        <f>_xlfn.XLOOKUP(A68,Rankings!K:K,Rankings!L:L)</f>
        <v>102</v>
      </c>
      <c r="D68" s="118">
        <f>_xlfn.XLOOKUP(A68,Rankings!K:K,Rankings!M:M)</f>
        <v>1152.5899999999999</v>
      </c>
      <c r="E68" s="121">
        <v>38955.619999999981</v>
      </c>
      <c r="F68" s="121">
        <v>0</v>
      </c>
      <c r="G68" s="121">
        <v>0</v>
      </c>
      <c r="H68" s="121">
        <v>33110.719999999994</v>
      </c>
      <c r="I68" s="121">
        <v>0</v>
      </c>
      <c r="J68" s="121">
        <v>6591.9499999999989</v>
      </c>
      <c r="K68" s="121">
        <v>0</v>
      </c>
      <c r="L68" s="121">
        <v>9727.5899999999983</v>
      </c>
      <c r="M68" s="121">
        <v>0</v>
      </c>
      <c r="N68" s="121">
        <v>6692.0200000000023</v>
      </c>
      <c r="O68" s="121">
        <v>0</v>
      </c>
      <c r="P68" s="121">
        <v>9457.4799999999941</v>
      </c>
      <c r="Q68" s="121">
        <v>15824.529999999999</v>
      </c>
      <c r="R68" s="121">
        <v>0</v>
      </c>
      <c r="S68" s="121">
        <v>0</v>
      </c>
      <c r="T68" s="121">
        <v>5518.4399999999987</v>
      </c>
      <c r="U68" s="121">
        <v>0</v>
      </c>
      <c r="V68" s="121">
        <v>0</v>
      </c>
      <c r="W68" s="121">
        <v>1830</v>
      </c>
      <c r="X68" s="121">
        <v>130777.31000000003</v>
      </c>
      <c r="Y68" s="121">
        <v>406493.32999999996</v>
      </c>
      <c r="Z68" s="121">
        <v>0</v>
      </c>
      <c r="AA68" s="121">
        <v>2741</v>
      </c>
      <c r="AB68" s="121">
        <v>0</v>
      </c>
      <c r="AC68" s="121">
        <f t="shared" si="50"/>
        <v>667719.99</v>
      </c>
      <c r="AD68" s="153">
        <v>285.69405660377356</v>
      </c>
      <c r="AE68" s="105">
        <f t="shared" si="51"/>
        <v>0</v>
      </c>
      <c r="AF68" s="105">
        <f t="shared" si="52"/>
        <v>0</v>
      </c>
      <c r="AG68" s="105">
        <f t="shared" si="53"/>
        <v>324.61490196078427</v>
      </c>
      <c r="AH68" s="105">
        <f t="shared" si="54"/>
        <v>0</v>
      </c>
      <c r="AI68" s="105">
        <f t="shared" si="55"/>
        <v>64.626960784313709</v>
      </c>
      <c r="AJ68" s="105">
        <f t="shared" si="56"/>
        <v>0</v>
      </c>
      <c r="AK68" s="105">
        <f t="shared" si="57"/>
        <v>95.368529411764683</v>
      </c>
      <c r="AL68" s="105">
        <f t="shared" si="58"/>
        <v>0</v>
      </c>
      <c r="AM68" s="105">
        <f t="shared" si="59"/>
        <v>65.60803921568629</v>
      </c>
      <c r="AN68" s="105">
        <f t="shared" si="60"/>
        <v>0</v>
      </c>
      <c r="AO68" s="105">
        <f t="shared" si="61"/>
        <v>92.720392156862687</v>
      </c>
      <c r="AP68" s="105">
        <f t="shared" si="62"/>
        <v>155.14245098039214</v>
      </c>
      <c r="AQ68" s="105">
        <f t="shared" si="63"/>
        <v>0</v>
      </c>
      <c r="AR68" s="105">
        <f t="shared" si="64"/>
        <v>0</v>
      </c>
      <c r="AS68" s="105">
        <f t="shared" si="65"/>
        <v>54.102352941176456</v>
      </c>
      <c r="AT68" s="105">
        <f t="shared" si="66"/>
        <v>0</v>
      </c>
      <c r="AU68" s="105">
        <f t="shared" si="67"/>
        <v>0</v>
      </c>
      <c r="AV68" s="105">
        <f t="shared" si="68"/>
        <v>17.941176470588236</v>
      </c>
      <c r="AW68" s="105">
        <f t="shared" si="69"/>
        <v>1282.1304901960787</v>
      </c>
      <c r="AX68" s="105">
        <f t="shared" si="70"/>
        <v>3985.2287254901958</v>
      </c>
      <c r="AY68" s="105">
        <f t="shared" si="71"/>
        <v>0</v>
      </c>
      <c r="AZ68" s="105">
        <f t="shared" si="72"/>
        <v>26.872549019607842</v>
      </c>
      <c r="BA68" s="105">
        <f t="shared" si="73"/>
        <v>0</v>
      </c>
      <c r="BB68" s="2"/>
      <c r="BC68" s="105">
        <f t="shared" si="74"/>
        <v>33.798332451261928</v>
      </c>
      <c r="BD68" s="105">
        <f t="shared" si="75"/>
        <v>0</v>
      </c>
      <c r="BE68" s="105">
        <f t="shared" si="76"/>
        <v>0</v>
      </c>
      <c r="BF68" s="105">
        <f t="shared" si="77"/>
        <v>28.727231712924802</v>
      </c>
      <c r="BG68" s="105">
        <f t="shared" si="78"/>
        <v>0</v>
      </c>
      <c r="BH68" s="105">
        <f t="shared" si="79"/>
        <v>5.7192496898289935</v>
      </c>
      <c r="BI68" s="105">
        <f t="shared" si="80"/>
        <v>0</v>
      </c>
      <c r="BJ68" s="105">
        <f t="shared" si="81"/>
        <v>8.4397660920188429</v>
      </c>
      <c r="BK68" s="105">
        <f t="shared" si="82"/>
        <v>0</v>
      </c>
      <c r="BL68" s="105">
        <f t="shared" si="83"/>
        <v>5.8060715432200549</v>
      </c>
      <c r="BM68" s="105">
        <f t="shared" si="84"/>
        <v>0</v>
      </c>
      <c r="BN68" s="105">
        <f t="shared" si="85"/>
        <v>8.2054156291482609</v>
      </c>
      <c r="BO68" s="105">
        <f t="shared" si="86"/>
        <v>13.72953955873294</v>
      </c>
      <c r="BP68" s="105">
        <f t="shared" si="87"/>
        <v>0</v>
      </c>
      <c r="BQ68" s="105">
        <f t="shared" si="88"/>
        <v>0</v>
      </c>
      <c r="BR68" s="105">
        <f t="shared" si="89"/>
        <v>4.7878603840047189</v>
      </c>
      <c r="BS68" s="105">
        <f t="shared" si="90"/>
        <v>0</v>
      </c>
      <c r="BT68" s="105">
        <f t="shared" si="91"/>
        <v>0</v>
      </c>
      <c r="BU68" s="105">
        <f t="shared" si="92"/>
        <v>1.5877285071013978</v>
      </c>
      <c r="BV68" s="105">
        <f t="shared" si="93"/>
        <v>113.46385965521134</v>
      </c>
      <c r="BW68" s="105">
        <f t="shared" si="94"/>
        <v>352.67816829922174</v>
      </c>
      <c r="BX68" s="105">
        <f t="shared" si="95"/>
        <v>0</v>
      </c>
      <c r="BY68" s="105">
        <f t="shared" si="96"/>
        <v>2.3781223158278313</v>
      </c>
      <c r="BZ68" s="105">
        <f t="shared" si="97"/>
        <v>0</v>
      </c>
    </row>
    <row r="69" spans="1:78" x14ac:dyDescent="0.3">
      <c r="A69" s="18" t="s">
        <v>247</v>
      </c>
      <c r="B69" s="21" t="s">
        <v>248</v>
      </c>
      <c r="C69" s="22">
        <f>_xlfn.XLOOKUP(A69,Rankings!K:K,Rankings!L:L)</f>
        <v>187</v>
      </c>
      <c r="D69" s="118">
        <f>_xlfn.XLOOKUP(A69,Rankings!K:K,Rankings!M:M)</f>
        <v>1487.72</v>
      </c>
      <c r="E69" s="121">
        <v>97214.559999999954</v>
      </c>
      <c r="F69" s="121">
        <v>78179.14999999998</v>
      </c>
      <c r="G69" s="121">
        <v>0</v>
      </c>
      <c r="H69" s="121">
        <v>34896.369999999995</v>
      </c>
      <c r="I69" s="121">
        <v>0</v>
      </c>
      <c r="J69" s="121">
        <v>16417.02</v>
      </c>
      <c r="K69" s="121">
        <v>0</v>
      </c>
      <c r="L69" s="121">
        <v>13011.7</v>
      </c>
      <c r="M69" s="121">
        <v>0</v>
      </c>
      <c r="N69" s="121">
        <v>13176.33</v>
      </c>
      <c r="O69" s="121">
        <v>0</v>
      </c>
      <c r="P69" s="121">
        <v>11289.12</v>
      </c>
      <c r="Q69" s="121">
        <v>18635.530000000006</v>
      </c>
      <c r="R69" s="121">
        <v>26099.989999999998</v>
      </c>
      <c r="S69" s="121">
        <v>0</v>
      </c>
      <c r="T69" s="121">
        <v>12680.7</v>
      </c>
      <c r="U69" s="121">
        <v>0</v>
      </c>
      <c r="V69" s="121">
        <v>0</v>
      </c>
      <c r="W69" s="121">
        <v>16947.949999999997</v>
      </c>
      <c r="X69" s="121">
        <v>293252.81</v>
      </c>
      <c r="Y69" s="121">
        <v>613069.05999999994</v>
      </c>
      <c r="Z69" s="121">
        <v>1377.6399999999999</v>
      </c>
      <c r="AA69" s="121">
        <v>5598.4</v>
      </c>
      <c r="AB69" s="121">
        <v>2099.0699999999997</v>
      </c>
      <c r="AC69" s="121">
        <f t="shared" si="50"/>
        <v>1253945.3999999999</v>
      </c>
      <c r="AD69" s="153">
        <v>377.90925133689836</v>
      </c>
      <c r="AE69" s="105">
        <f t="shared" si="51"/>
        <v>418.07032085561485</v>
      </c>
      <c r="AF69" s="105">
        <f t="shared" si="52"/>
        <v>0</v>
      </c>
      <c r="AG69" s="105">
        <f t="shared" si="53"/>
        <v>186.61160427807485</v>
      </c>
      <c r="AH69" s="105">
        <f t="shared" si="54"/>
        <v>0</v>
      </c>
      <c r="AI69" s="105">
        <f t="shared" si="55"/>
        <v>87.791550802139042</v>
      </c>
      <c r="AJ69" s="105">
        <f t="shared" si="56"/>
        <v>0</v>
      </c>
      <c r="AK69" s="105">
        <f t="shared" si="57"/>
        <v>69.58128342245989</v>
      </c>
      <c r="AL69" s="105">
        <f t="shared" si="58"/>
        <v>0</v>
      </c>
      <c r="AM69" s="105">
        <f t="shared" si="59"/>
        <v>70.461657754010702</v>
      </c>
      <c r="AN69" s="105">
        <f t="shared" si="60"/>
        <v>0</v>
      </c>
      <c r="AO69" s="105">
        <f t="shared" si="61"/>
        <v>60.369625668449203</v>
      </c>
      <c r="AP69" s="105">
        <f t="shared" si="62"/>
        <v>99.655240641711259</v>
      </c>
      <c r="AQ69" s="105">
        <f t="shared" si="63"/>
        <v>139.57213903743315</v>
      </c>
      <c r="AR69" s="105">
        <f t="shared" si="64"/>
        <v>0</v>
      </c>
      <c r="AS69" s="105">
        <f t="shared" si="65"/>
        <v>67.811229946524065</v>
      </c>
      <c r="AT69" s="105">
        <f t="shared" si="66"/>
        <v>0</v>
      </c>
      <c r="AU69" s="105">
        <f t="shared" si="67"/>
        <v>0</v>
      </c>
      <c r="AV69" s="105">
        <f t="shared" si="68"/>
        <v>90.630748663101585</v>
      </c>
      <c r="AW69" s="105">
        <f t="shared" si="69"/>
        <v>1568.1968449197861</v>
      </c>
      <c r="AX69" s="105">
        <f t="shared" si="70"/>
        <v>3278.4441711229942</v>
      </c>
      <c r="AY69" s="105">
        <f t="shared" si="71"/>
        <v>7.367058823529411</v>
      </c>
      <c r="AZ69" s="105">
        <f t="shared" si="72"/>
        <v>29.937967914438502</v>
      </c>
      <c r="BA69" s="105">
        <f t="shared" si="73"/>
        <v>11.224973262032083</v>
      </c>
      <c r="BB69" s="2"/>
      <c r="BC69" s="105">
        <f t="shared" si="74"/>
        <v>65.344661629876555</v>
      </c>
      <c r="BD69" s="105">
        <f t="shared" si="75"/>
        <v>52.549639717151059</v>
      </c>
      <c r="BE69" s="105">
        <f t="shared" si="76"/>
        <v>0</v>
      </c>
      <c r="BF69" s="105">
        <f t="shared" si="77"/>
        <v>23.456275374398405</v>
      </c>
      <c r="BG69" s="105">
        <f t="shared" si="78"/>
        <v>0</v>
      </c>
      <c r="BH69" s="105">
        <f t="shared" si="79"/>
        <v>11.035020030650928</v>
      </c>
      <c r="BI69" s="105">
        <f t="shared" si="80"/>
        <v>0</v>
      </c>
      <c r="BJ69" s="105">
        <f t="shared" si="81"/>
        <v>8.7460678084585819</v>
      </c>
      <c r="BK69" s="105">
        <f t="shared" si="82"/>
        <v>0</v>
      </c>
      <c r="BL69" s="105">
        <f t="shared" si="83"/>
        <v>8.8567270722985505</v>
      </c>
      <c r="BM69" s="105">
        <f t="shared" si="84"/>
        <v>0</v>
      </c>
      <c r="BN69" s="105">
        <f t="shared" si="85"/>
        <v>7.588202081036755</v>
      </c>
      <c r="BO69" s="105">
        <f t="shared" si="86"/>
        <v>12.526234775360958</v>
      </c>
      <c r="BP69" s="105">
        <f t="shared" si="87"/>
        <v>17.543617078482509</v>
      </c>
      <c r="BQ69" s="105">
        <f t="shared" si="88"/>
        <v>0</v>
      </c>
      <c r="BR69" s="105">
        <f t="shared" si="89"/>
        <v>8.52357970585863</v>
      </c>
      <c r="BS69" s="105">
        <f t="shared" si="90"/>
        <v>0</v>
      </c>
      <c r="BT69" s="105">
        <f t="shared" si="91"/>
        <v>0</v>
      </c>
      <c r="BU69" s="105">
        <f t="shared" si="92"/>
        <v>11.391894980238215</v>
      </c>
      <c r="BV69" s="105">
        <f t="shared" si="93"/>
        <v>197.11559298792784</v>
      </c>
      <c r="BW69" s="105">
        <f t="shared" si="94"/>
        <v>412.08632000645275</v>
      </c>
      <c r="BX69" s="105">
        <f t="shared" si="95"/>
        <v>0.92600758207189515</v>
      </c>
      <c r="BY69" s="105">
        <f t="shared" si="96"/>
        <v>3.7630736966633505</v>
      </c>
      <c r="BZ69" s="105">
        <f t="shared" si="97"/>
        <v>1.4109308203156505</v>
      </c>
    </row>
    <row r="70" spans="1:78" x14ac:dyDescent="0.3">
      <c r="A70" s="18" t="s">
        <v>249</v>
      </c>
      <c r="B70" s="21" t="s">
        <v>250</v>
      </c>
      <c r="C70" s="22">
        <f>_xlfn.XLOOKUP(A70,Rankings!K:K,Rankings!L:L)</f>
        <v>372</v>
      </c>
      <c r="D70" s="118">
        <f>_xlfn.XLOOKUP(A70,Rankings!K:K,Rankings!M:M)</f>
        <v>2009.64</v>
      </c>
      <c r="E70" s="121">
        <v>123525.12000000002</v>
      </c>
      <c r="F70" s="121">
        <v>26432.31</v>
      </c>
      <c r="G70" s="121">
        <v>0</v>
      </c>
      <c r="H70" s="121">
        <v>23469.379999999997</v>
      </c>
      <c r="I70" s="121">
        <v>0</v>
      </c>
      <c r="J70" s="121">
        <v>0</v>
      </c>
      <c r="K70" s="121">
        <v>0</v>
      </c>
      <c r="L70" s="121">
        <v>19571.920000000006</v>
      </c>
      <c r="M70" s="121">
        <v>9896.14</v>
      </c>
      <c r="N70" s="121">
        <v>11877.67</v>
      </c>
      <c r="O70" s="121">
        <v>0</v>
      </c>
      <c r="P70" s="121">
        <v>44828.029999999984</v>
      </c>
      <c r="Q70" s="121">
        <v>339.37</v>
      </c>
      <c r="R70" s="121">
        <v>74193.030000000013</v>
      </c>
      <c r="S70" s="121">
        <v>0</v>
      </c>
      <c r="T70" s="121">
        <v>10244.82</v>
      </c>
      <c r="U70" s="121">
        <v>0</v>
      </c>
      <c r="V70" s="121">
        <v>0</v>
      </c>
      <c r="W70" s="121">
        <v>22509.3</v>
      </c>
      <c r="X70" s="121">
        <v>423693.01000000007</v>
      </c>
      <c r="Y70" s="121">
        <v>1172950.4600000002</v>
      </c>
      <c r="Z70" s="121">
        <v>0</v>
      </c>
      <c r="AA70" s="121">
        <v>2249.1999999999998</v>
      </c>
      <c r="AB70" s="121">
        <v>5267.8200000000006</v>
      </c>
      <c r="AC70" s="121">
        <f t="shared" si="50"/>
        <v>1971047.5800000003</v>
      </c>
      <c r="AD70" s="153">
        <v>280.95344736842111</v>
      </c>
      <c r="AE70" s="105">
        <f t="shared" si="51"/>
        <v>71.054596774193556</v>
      </c>
      <c r="AF70" s="105">
        <f t="shared" si="52"/>
        <v>0</v>
      </c>
      <c r="AG70" s="105">
        <f t="shared" si="53"/>
        <v>63.089731182795688</v>
      </c>
      <c r="AH70" s="105">
        <f t="shared" si="54"/>
        <v>0</v>
      </c>
      <c r="AI70" s="105">
        <f t="shared" si="55"/>
        <v>0</v>
      </c>
      <c r="AJ70" s="105">
        <f t="shared" si="56"/>
        <v>0</v>
      </c>
      <c r="AK70" s="105">
        <f t="shared" si="57"/>
        <v>52.612688172043029</v>
      </c>
      <c r="AL70" s="105">
        <f t="shared" si="58"/>
        <v>26.602526881720429</v>
      </c>
      <c r="AM70" s="105">
        <f t="shared" si="59"/>
        <v>31.929220430107527</v>
      </c>
      <c r="AN70" s="105">
        <f t="shared" si="60"/>
        <v>0</v>
      </c>
      <c r="AO70" s="105">
        <f t="shared" si="61"/>
        <v>120.50545698924726</v>
      </c>
      <c r="AP70" s="105">
        <f t="shared" si="62"/>
        <v>0.9122849462365592</v>
      </c>
      <c r="AQ70" s="105">
        <f t="shared" si="63"/>
        <v>199.44362903225809</v>
      </c>
      <c r="AR70" s="105">
        <f t="shared" si="64"/>
        <v>0</v>
      </c>
      <c r="AS70" s="105">
        <f t="shared" si="65"/>
        <v>27.539838709677419</v>
      </c>
      <c r="AT70" s="105">
        <f t="shared" si="66"/>
        <v>0</v>
      </c>
      <c r="AU70" s="105">
        <f t="shared" si="67"/>
        <v>0</v>
      </c>
      <c r="AV70" s="105">
        <f t="shared" si="68"/>
        <v>60.508870967741935</v>
      </c>
      <c r="AW70" s="105">
        <f t="shared" si="69"/>
        <v>1138.9597043010754</v>
      </c>
      <c r="AX70" s="105">
        <f t="shared" si="70"/>
        <v>3153.0926344086029</v>
      </c>
      <c r="AY70" s="105">
        <f t="shared" si="71"/>
        <v>0</v>
      </c>
      <c r="AZ70" s="105">
        <f t="shared" si="72"/>
        <v>6.0462365591397846</v>
      </c>
      <c r="BA70" s="105">
        <f t="shared" si="73"/>
        <v>14.160806451612904</v>
      </c>
      <c r="BB70" s="2"/>
      <c r="BC70" s="105">
        <f t="shared" si="74"/>
        <v>61.466292470293197</v>
      </c>
      <c r="BD70" s="105">
        <f t="shared" si="75"/>
        <v>13.152758703051292</v>
      </c>
      <c r="BE70" s="105">
        <f t="shared" si="76"/>
        <v>0</v>
      </c>
      <c r="BF70" s="105">
        <f t="shared" si="77"/>
        <v>11.678400111462748</v>
      </c>
      <c r="BG70" s="105">
        <f t="shared" si="78"/>
        <v>0</v>
      </c>
      <c r="BH70" s="105">
        <f t="shared" si="79"/>
        <v>0</v>
      </c>
      <c r="BI70" s="105">
        <f t="shared" si="80"/>
        <v>0</v>
      </c>
      <c r="BJ70" s="105">
        <f t="shared" si="81"/>
        <v>9.7390179335602411</v>
      </c>
      <c r="BK70" s="105">
        <f t="shared" si="82"/>
        <v>4.9243347067136396</v>
      </c>
      <c r="BL70" s="105">
        <f t="shared" si="83"/>
        <v>5.9103471268485892</v>
      </c>
      <c r="BM70" s="105">
        <f t="shared" si="84"/>
        <v>0</v>
      </c>
      <c r="BN70" s="105">
        <f t="shared" si="85"/>
        <v>22.306497681176719</v>
      </c>
      <c r="BO70" s="105">
        <f t="shared" si="86"/>
        <v>0.16887104157958638</v>
      </c>
      <c r="BP70" s="105">
        <f t="shared" si="87"/>
        <v>36.918567504627703</v>
      </c>
      <c r="BQ70" s="105">
        <f t="shared" si="88"/>
        <v>0</v>
      </c>
      <c r="BR70" s="105">
        <f t="shared" si="89"/>
        <v>5.0978384188212811</v>
      </c>
      <c r="BS70" s="105">
        <f t="shared" si="90"/>
        <v>0</v>
      </c>
      <c r="BT70" s="105">
        <f t="shared" si="91"/>
        <v>0</v>
      </c>
      <c r="BU70" s="105">
        <f t="shared" si="92"/>
        <v>11.200662805278556</v>
      </c>
      <c r="BV70" s="105">
        <f t="shared" si="93"/>
        <v>210.83030293983003</v>
      </c>
      <c r="BW70" s="105">
        <f t="shared" si="94"/>
        <v>583.66197925996698</v>
      </c>
      <c r="BX70" s="105">
        <f t="shared" si="95"/>
        <v>0</v>
      </c>
      <c r="BY70" s="105">
        <f t="shared" si="96"/>
        <v>1.1192054298282279</v>
      </c>
      <c r="BZ70" s="105">
        <f t="shared" si="97"/>
        <v>2.6212754523198187</v>
      </c>
    </row>
    <row r="71" spans="1:78" x14ac:dyDescent="0.3">
      <c r="A71" s="18" t="s">
        <v>273</v>
      </c>
      <c r="B71" s="21" t="s">
        <v>274</v>
      </c>
      <c r="C71" s="22">
        <f>_xlfn.XLOOKUP(A71,Rankings!K:K,Rankings!L:L)</f>
        <v>264</v>
      </c>
      <c r="D71" s="118">
        <f>_xlfn.XLOOKUP(A71,Rankings!K:K,Rankings!M:M)</f>
        <v>1194.08</v>
      </c>
      <c r="E71" s="121">
        <v>99159.450000000026</v>
      </c>
      <c r="F71" s="121">
        <v>46890.59</v>
      </c>
      <c r="G71" s="121">
        <v>0</v>
      </c>
      <c r="H71" s="121">
        <v>117094.21000000006</v>
      </c>
      <c r="I71" s="121">
        <v>1362.52</v>
      </c>
      <c r="J71" s="121">
        <v>36636.99</v>
      </c>
      <c r="K71" s="121">
        <v>0</v>
      </c>
      <c r="L71" s="121">
        <v>8462.1299999999992</v>
      </c>
      <c r="M71" s="121">
        <v>5411.42</v>
      </c>
      <c r="N71" s="121">
        <v>10756.76</v>
      </c>
      <c r="O71" s="121">
        <v>0</v>
      </c>
      <c r="P71" s="121">
        <v>24635.139999999989</v>
      </c>
      <c r="Q71" s="121">
        <v>14168.960000000001</v>
      </c>
      <c r="R71" s="121">
        <v>26408.369999999992</v>
      </c>
      <c r="S71" s="121">
        <v>0</v>
      </c>
      <c r="T71" s="121">
        <v>10265.300000000001</v>
      </c>
      <c r="U71" s="121">
        <v>0</v>
      </c>
      <c r="V71" s="121">
        <v>0</v>
      </c>
      <c r="W71" s="121">
        <v>18997.019999999993</v>
      </c>
      <c r="X71" s="121">
        <v>301992.1100000001</v>
      </c>
      <c r="Y71" s="121">
        <v>755140.15999999992</v>
      </c>
      <c r="Z71" s="121">
        <v>0</v>
      </c>
      <c r="AA71" s="121">
        <v>9694.32</v>
      </c>
      <c r="AB71" s="121">
        <v>3840.6299999999997</v>
      </c>
      <c r="AC71" s="121">
        <f t="shared" si="50"/>
        <v>1490916.08</v>
      </c>
      <c r="AD71" s="153">
        <v>428.6357421875</v>
      </c>
      <c r="AE71" s="105">
        <f t="shared" si="51"/>
        <v>177.61587121212119</v>
      </c>
      <c r="AF71" s="105">
        <f t="shared" si="52"/>
        <v>0</v>
      </c>
      <c r="AG71" s="105">
        <f t="shared" si="53"/>
        <v>443.53867424242446</v>
      </c>
      <c r="AH71" s="105">
        <f t="shared" si="54"/>
        <v>5.1610606060606061</v>
      </c>
      <c r="AI71" s="105">
        <f t="shared" si="55"/>
        <v>138.77647727272728</v>
      </c>
      <c r="AJ71" s="105">
        <f t="shared" si="56"/>
        <v>0</v>
      </c>
      <c r="AK71" s="105">
        <f t="shared" si="57"/>
        <v>32.053522727272721</v>
      </c>
      <c r="AL71" s="105">
        <f t="shared" si="58"/>
        <v>20.497803030303032</v>
      </c>
      <c r="AM71" s="105">
        <f t="shared" si="59"/>
        <v>40.745303030303035</v>
      </c>
      <c r="AN71" s="105">
        <f t="shared" si="60"/>
        <v>0</v>
      </c>
      <c r="AO71" s="105">
        <f t="shared" si="61"/>
        <v>93.314924242424198</v>
      </c>
      <c r="AP71" s="105">
        <f t="shared" si="62"/>
        <v>53.670303030303032</v>
      </c>
      <c r="AQ71" s="105">
        <f t="shared" si="63"/>
        <v>100.03170454545452</v>
      </c>
      <c r="AR71" s="105">
        <f t="shared" si="64"/>
        <v>0</v>
      </c>
      <c r="AS71" s="105">
        <f t="shared" si="65"/>
        <v>38.883712121212127</v>
      </c>
      <c r="AT71" s="105">
        <f t="shared" si="66"/>
        <v>0</v>
      </c>
      <c r="AU71" s="105">
        <f t="shared" si="67"/>
        <v>0</v>
      </c>
      <c r="AV71" s="105">
        <f t="shared" si="68"/>
        <v>71.958409090909072</v>
      </c>
      <c r="AW71" s="105">
        <f t="shared" si="69"/>
        <v>1143.909507575758</v>
      </c>
      <c r="AX71" s="105">
        <f t="shared" si="70"/>
        <v>2860.3793939393936</v>
      </c>
      <c r="AY71" s="105">
        <f t="shared" si="71"/>
        <v>0</v>
      </c>
      <c r="AZ71" s="105">
        <f t="shared" si="72"/>
        <v>36.720909090909089</v>
      </c>
      <c r="BA71" s="105">
        <f t="shared" si="73"/>
        <v>14.547840909090908</v>
      </c>
      <c r="BB71" s="2"/>
      <c r="BC71" s="105">
        <f t="shared" si="74"/>
        <v>83.042551587833344</v>
      </c>
      <c r="BD71" s="105">
        <f t="shared" si="75"/>
        <v>39.269219817767656</v>
      </c>
      <c r="BE71" s="105">
        <f t="shared" si="76"/>
        <v>0</v>
      </c>
      <c r="BF71" s="105">
        <f t="shared" si="77"/>
        <v>98.062282259145178</v>
      </c>
      <c r="BG71" s="105">
        <f t="shared" si="78"/>
        <v>1.1410625753718344</v>
      </c>
      <c r="BH71" s="105">
        <f t="shared" si="79"/>
        <v>30.682190473000134</v>
      </c>
      <c r="BI71" s="105">
        <f t="shared" si="80"/>
        <v>0</v>
      </c>
      <c r="BJ71" s="105">
        <f t="shared" si="81"/>
        <v>7.0867362320782528</v>
      </c>
      <c r="BK71" s="105">
        <f t="shared" si="82"/>
        <v>4.531873911295726</v>
      </c>
      <c r="BL71" s="105">
        <f t="shared" si="83"/>
        <v>9.0084081468578319</v>
      </c>
      <c r="BM71" s="105">
        <f t="shared" si="84"/>
        <v>0</v>
      </c>
      <c r="BN71" s="105">
        <f t="shared" si="85"/>
        <v>20.631063245343686</v>
      </c>
      <c r="BO71" s="105">
        <f t="shared" si="86"/>
        <v>11.866005627763636</v>
      </c>
      <c r="BP71" s="105">
        <f t="shared" si="87"/>
        <v>22.116080999598012</v>
      </c>
      <c r="BQ71" s="105">
        <f t="shared" si="88"/>
        <v>0</v>
      </c>
      <c r="BR71" s="105">
        <f t="shared" si="89"/>
        <v>8.5968276832373061</v>
      </c>
      <c r="BS71" s="105">
        <f t="shared" si="90"/>
        <v>0</v>
      </c>
      <c r="BT71" s="105">
        <f t="shared" si="91"/>
        <v>0</v>
      </c>
      <c r="BU71" s="105">
        <f t="shared" si="92"/>
        <v>15.909336057885564</v>
      </c>
      <c r="BV71" s="105">
        <f t="shared" si="93"/>
        <v>252.90776999866017</v>
      </c>
      <c r="BW71" s="105">
        <f t="shared" si="94"/>
        <v>632.40332306043138</v>
      </c>
      <c r="BX71" s="105">
        <f t="shared" si="95"/>
        <v>0</v>
      </c>
      <c r="BY71" s="105">
        <f t="shared" si="96"/>
        <v>8.118652016615302</v>
      </c>
      <c r="BZ71" s="105">
        <f t="shared" si="97"/>
        <v>3.2163925365134665</v>
      </c>
    </row>
    <row r="72" spans="1:78" x14ac:dyDescent="0.3">
      <c r="A72" s="18" t="s">
        <v>275</v>
      </c>
      <c r="B72" s="21" t="s">
        <v>276</v>
      </c>
      <c r="C72" s="22">
        <f>_xlfn.XLOOKUP(A72,Rankings!K:K,Rankings!L:L)</f>
        <v>169</v>
      </c>
      <c r="D72" s="118">
        <f>_xlfn.XLOOKUP(A72,Rankings!K:K,Rankings!M:M)</f>
        <v>1272.99</v>
      </c>
      <c r="E72" s="121">
        <v>58940.580000000009</v>
      </c>
      <c r="F72" s="121">
        <v>0</v>
      </c>
      <c r="G72" s="121">
        <v>0</v>
      </c>
      <c r="H72" s="121">
        <v>0</v>
      </c>
      <c r="I72" s="121">
        <v>0</v>
      </c>
      <c r="J72" s="121">
        <v>0</v>
      </c>
      <c r="K72" s="121">
        <v>0</v>
      </c>
      <c r="L72" s="121">
        <v>13352.07</v>
      </c>
      <c r="M72" s="121">
        <v>0</v>
      </c>
      <c r="N72" s="121">
        <v>9559.630000000001</v>
      </c>
      <c r="O72" s="121">
        <v>0</v>
      </c>
      <c r="P72" s="121">
        <v>12573.889999999981</v>
      </c>
      <c r="Q72" s="121">
        <v>9450.1299999999992</v>
      </c>
      <c r="R72" s="121">
        <v>17978.649999999998</v>
      </c>
      <c r="S72" s="121">
        <v>0</v>
      </c>
      <c r="T72" s="121">
        <v>6471.27</v>
      </c>
      <c r="U72" s="121">
        <v>0</v>
      </c>
      <c r="V72" s="121">
        <v>0</v>
      </c>
      <c r="W72" s="121">
        <v>11842.360000000002</v>
      </c>
      <c r="X72" s="121">
        <v>130166.89000000001</v>
      </c>
      <c r="Y72" s="121">
        <v>509598.1700000001</v>
      </c>
      <c r="Z72" s="121">
        <v>0</v>
      </c>
      <c r="AA72" s="121">
        <v>4720.5</v>
      </c>
      <c r="AB72" s="121">
        <v>1333.48</v>
      </c>
      <c r="AC72" s="121">
        <f t="shared" si="50"/>
        <v>785987.62000000011</v>
      </c>
      <c r="AD72" s="153">
        <v>255.56836257309931</v>
      </c>
      <c r="AE72" s="105">
        <f t="shared" si="51"/>
        <v>0</v>
      </c>
      <c r="AF72" s="105">
        <f t="shared" si="52"/>
        <v>0</v>
      </c>
      <c r="AG72" s="105">
        <f t="shared" si="53"/>
        <v>0</v>
      </c>
      <c r="AH72" s="105">
        <f t="shared" si="54"/>
        <v>0</v>
      </c>
      <c r="AI72" s="105">
        <f t="shared" si="55"/>
        <v>0</v>
      </c>
      <c r="AJ72" s="105">
        <f t="shared" si="56"/>
        <v>0</v>
      </c>
      <c r="AK72" s="105">
        <f t="shared" si="57"/>
        <v>79.006331360946746</v>
      </c>
      <c r="AL72" s="105">
        <f t="shared" si="58"/>
        <v>0</v>
      </c>
      <c r="AM72" s="105">
        <f t="shared" si="59"/>
        <v>56.565857988165689</v>
      </c>
      <c r="AN72" s="105">
        <f t="shared" si="60"/>
        <v>0</v>
      </c>
      <c r="AO72" s="105">
        <f t="shared" si="61"/>
        <v>74.401715976331246</v>
      </c>
      <c r="AP72" s="105">
        <f t="shared" si="62"/>
        <v>55.917928994082835</v>
      </c>
      <c r="AQ72" s="105">
        <f t="shared" si="63"/>
        <v>106.38254437869821</v>
      </c>
      <c r="AR72" s="105">
        <f t="shared" si="64"/>
        <v>0</v>
      </c>
      <c r="AS72" s="105">
        <f t="shared" si="65"/>
        <v>38.291538461538465</v>
      </c>
      <c r="AT72" s="105">
        <f t="shared" si="66"/>
        <v>0</v>
      </c>
      <c r="AU72" s="105">
        <f t="shared" si="67"/>
        <v>0</v>
      </c>
      <c r="AV72" s="105">
        <f t="shared" si="68"/>
        <v>70.073136094674567</v>
      </c>
      <c r="AW72" s="105">
        <f t="shared" si="69"/>
        <v>770.21828402366873</v>
      </c>
      <c r="AX72" s="105">
        <f t="shared" si="70"/>
        <v>3015.3737869822489</v>
      </c>
      <c r="AY72" s="105">
        <f t="shared" si="71"/>
        <v>0</v>
      </c>
      <c r="AZ72" s="105">
        <f t="shared" si="72"/>
        <v>27.931952662721894</v>
      </c>
      <c r="BA72" s="105">
        <f t="shared" si="73"/>
        <v>7.8904142011834324</v>
      </c>
      <c r="BB72" s="2"/>
      <c r="BC72" s="105">
        <f t="shared" si="74"/>
        <v>46.300897886079241</v>
      </c>
      <c r="BD72" s="105">
        <f t="shared" si="75"/>
        <v>0</v>
      </c>
      <c r="BE72" s="105">
        <f t="shared" si="76"/>
        <v>0</v>
      </c>
      <c r="BF72" s="105">
        <f t="shared" si="77"/>
        <v>0</v>
      </c>
      <c r="BG72" s="105">
        <f t="shared" si="78"/>
        <v>0</v>
      </c>
      <c r="BH72" s="105">
        <f t="shared" si="79"/>
        <v>0</v>
      </c>
      <c r="BI72" s="105">
        <f t="shared" si="80"/>
        <v>0</v>
      </c>
      <c r="BJ72" s="105">
        <f t="shared" si="81"/>
        <v>10.488746965804916</v>
      </c>
      <c r="BK72" s="105">
        <f t="shared" si="82"/>
        <v>0</v>
      </c>
      <c r="BL72" s="105">
        <f t="shared" si="83"/>
        <v>7.509587663689425</v>
      </c>
      <c r="BM72" s="105">
        <f t="shared" si="84"/>
        <v>0</v>
      </c>
      <c r="BN72" s="105">
        <f t="shared" si="85"/>
        <v>9.8774460129301733</v>
      </c>
      <c r="BO72" s="105">
        <f t="shared" si="86"/>
        <v>7.4235697059678385</v>
      </c>
      <c r="BP72" s="105">
        <f t="shared" si="87"/>
        <v>14.123166717727553</v>
      </c>
      <c r="BQ72" s="105">
        <f t="shared" si="88"/>
        <v>0</v>
      </c>
      <c r="BR72" s="105">
        <f t="shared" si="89"/>
        <v>5.0835199019630952</v>
      </c>
      <c r="BS72" s="105">
        <f t="shared" si="90"/>
        <v>0</v>
      </c>
      <c r="BT72" s="105">
        <f t="shared" si="91"/>
        <v>0</v>
      </c>
      <c r="BU72" s="105">
        <f t="shared" si="92"/>
        <v>9.3027910667012321</v>
      </c>
      <c r="BV72" s="105">
        <f t="shared" si="93"/>
        <v>102.25287708465896</v>
      </c>
      <c r="BW72" s="105">
        <f t="shared" si="94"/>
        <v>400.31592549823654</v>
      </c>
      <c r="BX72" s="105">
        <f t="shared" si="95"/>
        <v>0</v>
      </c>
      <c r="BY72" s="105">
        <f t="shared" si="96"/>
        <v>3.7081988075318737</v>
      </c>
      <c r="BZ72" s="105">
        <f t="shared" si="97"/>
        <v>1.047518048060079</v>
      </c>
    </row>
    <row r="73" spans="1:78" x14ac:dyDescent="0.3">
      <c r="A73" s="18" t="s">
        <v>284</v>
      </c>
      <c r="B73" s="21" t="s">
        <v>285</v>
      </c>
      <c r="C73" s="22">
        <f>_xlfn.XLOOKUP(A73,Rankings!K:K,Rankings!L:L)</f>
        <v>243</v>
      </c>
      <c r="D73" s="118">
        <f>_xlfn.XLOOKUP(A73,Rankings!K:K,Rankings!M:M)</f>
        <v>1194.98</v>
      </c>
      <c r="E73" s="121">
        <v>58989.420000000006</v>
      </c>
      <c r="F73" s="121">
        <v>9753.1999999999971</v>
      </c>
      <c r="G73" s="121">
        <v>0</v>
      </c>
      <c r="H73" s="121">
        <v>9876.619999999999</v>
      </c>
      <c r="I73" s="121">
        <v>100.07000000000001</v>
      </c>
      <c r="J73" s="121">
        <v>3616.4</v>
      </c>
      <c r="K73" s="121">
        <v>0</v>
      </c>
      <c r="L73" s="121">
        <v>16433.610000000004</v>
      </c>
      <c r="M73" s="121">
        <v>5499.6099999999988</v>
      </c>
      <c r="N73" s="121">
        <v>11768.939999999997</v>
      </c>
      <c r="O73" s="121">
        <v>0</v>
      </c>
      <c r="P73" s="121">
        <v>28693.60000000002</v>
      </c>
      <c r="Q73" s="121">
        <v>34166.830000000009</v>
      </c>
      <c r="R73" s="121">
        <v>27446.240000000002</v>
      </c>
      <c r="S73" s="121">
        <v>0</v>
      </c>
      <c r="T73" s="121">
        <v>8255.75</v>
      </c>
      <c r="U73" s="121">
        <v>0</v>
      </c>
      <c r="V73" s="121">
        <v>0</v>
      </c>
      <c r="W73" s="121">
        <v>2051.64</v>
      </c>
      <c r="X73" s="121">
        <v>225448.95999999999</v>
      </c>
      <c r="Y73" s="121">
        <v>761742.01000000013</v>
      </c>
      <c r="Z73" s="121">
        <v>0</v>
      </c>
      <c r="AA73" s="121">
        <v>12587.48</v>
      </c>
      <c r="AB73" s="121">
        <v>3579.75</v>
      </c>
      <c r="AC73" s="121">
        <f t="shared" si="50"/>
        <v>1220010.1300000001</v>
      </c>
      <c r="AD73" s="153">
        <v>191.39705882352936</v>
      </c>
      <c r="AE73" s="105">
        <f t="shared" si="51"/>
        <v>40.136625514403278</v>
      </c>
      <c r="AF73" s="105">
        <f t="shared" si="52"/>
        <v>0</v>
      </c>
      <c r="AG73" s="105">
        <f t="shared" si="53"/>
        <v>40.644526748971188</v>
      </c>
      <c r="AH73" s="105">
        <f t="shared" si="54"/>
        <v>0.41181069958847738</v>
      </c>
      <c r="AI73" s="105">
        <f t="shared" si="55"/>
        <v>14.882304526748971</v>
      </c>
      <c r="AJ73" s="105">
        <f t="shared" si="56"/>
        <v>0</v>
      </c>
      <c r="AK73" s="105">
        <f t="shared" si="57"/>
        <v>67.628024691358036</v>
      </c>
      <c r="AL73" s="105">
        <f t="shared" si="58"/>
        <v>22.632139917695469</v>
      </c>
      <c r="AM73" s="105">
        <f t="shared" si="59"/>
        <v>48.431851851851839</v>
      </c>
      <c r="AN73" s="105">
        <f t="shared" si="60"/>
        <v>0</v>
      </c>
      <c r="AO73" s="105">
        <f t="shared" si="61"/>
        <v>118.08065843621408</v>
      </c>
      <c r="AP73" s="105">
        <f t="shared" si="62"/>
        <v>140.60423868312762</v>
      </c>
      <c r="AQ73" s="105">
        <f t="shared" si="63"/>
        <v>112.94748971193417</v>
      </c>
      <c r="AR73" s="105">
        <f t="shared" si="64"/>
        <v>0</v>
      </c>
      <c r="AS73" s="105">
        <f t="shared" si="65"/>
        <v>33.974279835390945</v>
      </c>
      <c r="AT73" s="105">
        <f t="shared" si="66"/>
        <v>0</v>
      </c>
      <c r="AU73" s="105">
        <f t="shared" si="67"/>
        <v>0</v>
      </c>
      <c r="AV73" s="105">
        <f t="shared" si="68"/>
        <v>8.4429629629629623</v>
      </c>
      <c r="AW73" s="105">
        <f t="shared" si="69"/>
        <v>927.77349794238683</v>
      </c>
      <c r="AX73" s="105">
        <f t="shared" si="70"/>
        <v>3134.7407818930046</v>
      </c>
      <c r="AY73" s="105">
        <f t="shared" si="71"/>
        <v>0</v>
      </c>
      <c r="AZ73" s="105">
        <f t="shared" si="72"/>
        <v>51.800329218106995</v>
      </c>
      <c r="BA73" s="105">
        <f t="shared" si="73"/>
        <v>14.731481481481481</v>
      </c>
      <c r="BB73" s="2"/>
      <c r="BC73" s="105">
        <f t="shared" si="74"/>
        <v>49.364357562469671</v>
      </c>
      <c r="BD73" s="105">
        <f t="shared" si="75"/>
        <v>8.1618102395019143</v>
      </c>
      <c r="BE73" s="105">
        <f t="shared" si="76"/>
        <v>0</v>
      </c>
      <c r="BF73" s="105">
        <f t="shared" si="77"/>
        <v>8.2650923028000456</v>
      </c>
      <c r="BG73" s="105">
        <f t="shared" si="78"/>
        <v>8.3741987313595209E-2</v>
      </c>
      <c r="BH73" s="105">
        <f t="shared" si="79"/>
        <v>3.0263268004485431</v>
      </c>
      <c r="BI73" s="105">
        <f t="shared" si="80"/>
        <v>0</v>
      </c>
      <c r="BJ73" s="105">
        <f t="shared" si="81"/>
        <v>13.75220505782524</v>
      </c>
      <c r="BK73" s="105">
        <f t="shared" si="82"/>
        <v>4.6022611257092159</v>
      </c>
      <c r="BL73" s="105">
        <f t="shared" si="83"/>
        <v>9.8486501866139999</v>
      </c>
      <c r="BM73" s="105">
        <f t="shared" si="84"/>
        <v>0</v>
      </c>
      <c r="BN73" s="105">
        <f t="shared" si="85"/>
        <v>24.011782623976988</v>
      </c>
      <c r="BO73" s="105">
        <f t="shared" si="86"/>
        <v>28.591968066411159</v>
      </c>
      <c r="BP73" s="105">
        <f t="shared" si="87"/>
        <v>22.967949254380827</v>
      </c>
      <c r="BQ73" s="105">
        <f t="shared" si="88"/>
        <v>0</v>
      </c>
      <c r="BR73" s="105">
        <f t="shared" si="89"/>
        <v>6.9086930325193725</v>
      </c>
      <c r="BS73" s="105">
        <f t="shared" si="90"/>
        <v>0</v>
      </c>
      <c r="BT73" s="105">
        <f t="shared" si="91"/>
        <v>0</v>
      </c>
      <c r="BU73" s="105">
        <f t="shared" si="92"/>
        <v>1.7168822909170027</v>
      </c>
      <c r="BV73" s="105">
        <f t="shared" si="93"/>
        <v>188.66337511924885</v>
      </c>
      <c r="BW73" s="105">
        <f t="shared" si="94"/>
        <v>637.45168119968548</v>
      </c>
      <c r="BX73" s="105">
        <f t="shared" si="95"/>
        <v>0</v>
      </c>
      <c r="BY73" s="105">
        <f t="shared" si="96"/>
        <v>10.5336323620479</v>
      </c>
      <c r="BZ73" s="105">
        <f t="shared" si="97"/>
        <v>2.9956568310766709</v>
      </c>
    </row>
    <row r="74" spans="1:78" x14ac:dyDescent="0.3">
      <c r="A74" s="18" t="s">
        <v>292</v>
      </c>
      <c r="B74" s="21" t="s">
        <v>293</v>
      </c>
      <c r="C74" s="22">
        <f>_xlfn.XLOOKUP(A74,Rankings!K:K,Rankings!L:L)</f>
        <v>139</v>
      </c>
      <c r="D74" s="118">
        <f>_xlfn.XLOOKUP(A74,Rankings!K:K,Rankings!M:M)</f>
        <v>1139.03</v>
      </c>
      <c r="E74" s="121">
        <v>42568.7</v>
      </c>
      <c r="F74" s="121">
        <v>39715.340000000004</v>
      </c>
      <c r="G74" s="121">
        <v>0</v>
      </c>
      <c r="H74" s="121">
        <v>23288.840000000004</v>
      </c>
      <c r="I74" s="121">
        <v>0</v>
      </c>
      <c r="J74" s="121">
        <v>0</v>
      </c>
      <c r="K74" s="121">
        <v>0</v>
      </c>
      <c r="L74" s="121">
        <v>12580.069999999998</v>
      </c>
      <c r="M74" s="121">
        <v>0</v>
      </c>
      <c r="N74" s="121">
        <v>14820.510000000002</v>
      </c>
      <c r="O74" s="121">
        <v>0</v>
      </c>
      <c r="P74" s="121">
        <v>6832.5599999999995</v>
      </c>
      <c r="Q74" s="121">
        <v>14764.52</v>
      </c>
      <c r="R74" s="121">
        <v>27410.44999999999</v>
      </c>
      <c r="S74" s="121">
        <v>0</v>
      </c>
      <c r="T74" s="121">
        <v>4956.53</v>
      </c>
      <c r="U74" s="121">
        <v>0</v>
      </c>
      <c r="V74" s="121">
        <v>0</v>
      </c>
      <c r="W74" s="121">
        <v>33876.850000000013</v>
      </c>
      <c r="X74" s="121">
        <v>198662.42000000007</v>
      </c>
      <c r="Y74" s="121">
        <v>500568.51000000007</v>
      </c>
      <c r="Z74" s="121">
        <v>0</v>
      </c>
      <c r="AA74" s="121">
        <v>16012.5</v>
      </c>
      <c r="AB74" s="121">
        <v>4057.53</v>
      </c>
      <c r="AC74" s="121">
        <f t="shared" si="50"/>
        <v>940115.33000000007</v>
      </c>
      <c r="AD74" s="153">
        <v>190.91256410256423</v>
      </c>
      <c r="AE74" s="105">
        <f t="shared" si="51"/>
        <v>285.72187050359713</v>
      </c>
      <c r="AF74" s="105">
        <f t="shared" si="52"/>
        <v>0</v>
      </c>
      <c r="AG74" s="105">
        <f t="shared" si="53"/>
        <v>167.54561151079139</v>
      </c>
      <c r="AH74" s="105">
        <f t="shared" si="54"/>
        <v>0</v>
      </c>
      <c r="AI74" s="105">
        <f t="shared" si="55"/>
        <v>0</v>
      </c>
      <c r="AJ74" s="105">
        <f t="shared" si="56"/>
        <v>0</v>
      </c>
      <c r="AK74" s="105">
        <f t="shared" si="57"/>
        <v>90.504100719424443</v>
      </c>
      <c r="AL74" s="105">
        <f t="shared" si="58"/>
        <v>0</v>
      </c>
      <c r="AM74" s="105">
        <f t="shared" si="59"/>
        <v>106.62237410071944</v>
      </c>
      <c r="AN74" s="105">
        <f t="shared" si="60"/>
        <v>0</v>
      </c>
      <c r="AO74" s="105">
        <f t="shared" si="61"/>
        <v>49.155107913669063</v>
      </c>
      <c r="AP74" s="105">
        <f t="shared" si="62"/>
        <v>106.21956834532375</v>
      </c>
      <c r="AQ74" s="105">
        <f t="shared" si="63"/>
        <v>197.19748201438841</v>
      </c>
      <c r="AR74" s="105">
        <f t="shared" si="64"/>
        <v>0</v>
      </c>
      <c r="AS74" s="105">
        <f t="shared" si="65"/>
        <v>35.658489208633092</v>
      </c>
      <c r="AT74" s="105">
        <f t="shared" si="66"/>
        <v>0</v>
      </c>
      <c r="AU74" s="105">
        <f t="shared" si="67"/>
        <v>0</v>
      </c>
      <c r="AV74" s="105">
        <f t="shared" si="68"/>
        <v>243.71834532374109</v>
      </c>
      <c r="AW74" s="105">
        <f t="shared" si="69"/>
        <v>1429.2260431654681</v>
      </c>
      <c r="AX74" s="105">
        <f t="shared" si="70"/>
        <v>3601.2123021582738</v>
      </c>
      <c r="AY74" s="105">
        <f t="shared" si="71"/>
        <v>0</v>
      </c>
      <c r="AZ74" s="105">
        <f t="shared" si="72"/>
        <v>115.19784172661871</v>
      </c>
      <c r="BA74" s="105">
        <f t="shared" si="73"/>
        <v>29.190863309352519</v>
      </c>
      <c r="BB74" s="2"/>
      <c r="BC74" s="105">
        <f t="shared" si="74"/>
        <v>37.372764545270975</v>
      </c>
      <c r="BD74" s="105">
        <f t="shared" si="75"/>
        <v>34.867685662361836</v>
      </c>
      <c r="BE74" s="105">
        <f t="shared" si="76"/>
        <v>0</v>
      </c>
      <c r="BF74" s="105">
        <f t="shared" si="77"/>
        <v>20.446204226403172</v>
      </c>
      <c r="BG74" s="105">
        <f t="shared" si="78"/>
        <v>0</v>
      </c>
      <c r="BH74" s="105">
        <f t="shared" si="79"/>
        <v>0</v>
      </c>
      <c r="BI74" s="105">
        <f t="shared" si="80"/>
        <v>0</v>
      </c>
      <c r="BJ74" s="105">
        <f t="shared" si="81"/>
        <v>11.044546675680182</v>
      </c>
      <c r="BK74" s="105">
        <f t="shared" si="82"/>
        <v>0</v>
      </c>
      <c r="BL74" s="105">
        <f t="shared" si="83"/>
        <v>13.011518572820735</v>
      </c>
      <c r="BM74" s="105">
        <f t="shared" si="84"/>
        <v>0</v>
      </c>
      <c r="BN74" s="105">
        <f t="shared" si="85"/>
        <v>5.99857773719744</v>
      </c>
      <c r="BO74" s="105">
        <f t="shared" si="86"/>
        <v>12.962362712132254</v>
      </c>
      <c r="BP74" s="105">
        <f t="shared" si="87"/>
        <v>24.064730516316505</v>
      </c>
      <c r="BQ74" s="105">
        <f t="shared" si="88"/>
        <v>0</v>
      </c>
      <c r="BR74" s="105">
        <f t="shared" si="89"/>
        <v>4.3515359560327642</v>
      </c>
      <c r="BS74" s="105">
        <f t="shared" si="90"/>
        <v>0</v>
      </c>
      <c r="BT74" s="105">
        <f t="shared" si="91"/>
        <v>0</v>
      </c>
      <c r="BU74" s="105">
        <f t="shared" si="92"/>
        <v>29.741841742535328</v>
      </c>
      <c r="BV74" s="105">
        <f t="shared" si="93"/>
        <v>174.41368532874469</v>
      </c>
      <c r="BW74" s="105">
        <f t="shared" si="94"/>
        <v>439.46911846044446</v>
      </c>
      <c r="BX74" s="105">
        <f t="shared" si="95"/>
        <v>0</v>
      </c>
      <c r="BY74" s="105">
        <f t="shared" si="96"/>
        <v>14.058014275304426</v>
      </c>
      <c r="BZ74" s="105">
        <f t="shared" si="97"/>
        <v>3.5622678946120825</v>
      </c>
    </row>
    <row r="75" spans="1:78" x14ac:dyDescent="0.3">
      <c r="A75" s="18" t="s">
        <v>333</v>
      </c>
      <c r="B75" s="21" t="s">
        <v>334</v>
      </c>
      <c r="C75" s="22">
        <f>_xlfn.XLOOKUP(A75,Rankings!K:K,Rankings!L:L)</f>
        <v>191</v>
      </c>
      <c r="D75" s="118">
        <f>_xlfn.XLOOKUP(A75,Rankings!K:K,Rankings!M:M)</f>
        <v>1291.1500000000001</v>
      </c>
      <c r="E75" s="121">
        <v>78724.27</v>
      </c>
      <c r="F75" s="121">
        <v>38469.299999999996</v>
      </c>
      <c r="G75" s="121">
        <v>0</v>
      </c>
      <c r="H75" s="121">
        <v>35334.279999999992</v>
      </c>
      <c r="I75" s="121">
        <v>0</v>
      </c>
      <c r="J75" s="121">
        <v>23151.159999999996</v>
      </c>
      <c r="K75" s="121">
        <v>0</v>
      </c>
      <c r="L75" s="121">
        <v>14463.12</v>
      </c>
      <c r="M75" s="121">
        <v>0</v>
      </c>
      <c r="N75" s="121">
        <v>21473.54</v>
      </c>
      <c r="O75" s="121">
        <v>0</v>
      </c>
      <c r="P75" s="121">
        <v>55347.620000000104</v>
      </c>
      <c r="Q75" s="121">
        <v>9309.14</v>
      </c>
      <c r="R75" s="121">
        <v>38523.1</v>
      </c>
      <c r="S75" s="121">
        <v>0</v>
      </c>
      <c r="T75" s="121">
        <v>13039.409999999993</v>
      </c>
      <c r="U75" s="121">
        <v>0</v>
      </c>
      <c r="V75" s="121">
        <v>0</v>
      </c>
      <c r="W75" s="121">
        <v>10321.220000000001</v>
      </c>
      <c r="X75" s="121">
        <v>161703.20999999996</v>
      </c>
      <c r="Y75" s="121">
        <v>750738.00999999989</v>
      </c>
      <c r="Z75" s="121">
        <v>2022.1600000000003</v>
      </c>
      <c r="AA75" s="121">
        <v>6450</v>
      </c>
      <c r="AB75" s="121">
        <v>5688.48</v>
      </c>
      <c r="AC75" s="121">
        <f t="shared" si="50"/>
        <v>1264758.0199999998</v>
      </c>
      <c r="AD75" s="153">
        <v>356.5328292682928</v>
      </c>
      <c r="AE75" s="105">
        <f t="shared" si="51"/>
        <v>201.40994764397902</v>
      </c>
      <c r="AF75" s="105">
        <f t="shared" si="52"/>
        <v>0</v>
      </c>
      <c r="AG75" s="105">
        <f t="shared" si="53"/>
        <v>184.99623036649211</v>
      </c>
      <c r="AH75" s="105">
        <f t="shared" si="54"/>
        <v>0</v>
      </c>
      <c r="AI75" s="105">
        <f t="shared" si="55"/>
        <v>121.21026178010469</v>
      </c>
      <c r="AJ75" s="105">
        <f t="shared" si="56"/>
        <v>0</v>
      </c>
      <c r="AK75" s="105">
        <f t="shared" si="57"/>
        <v>75.723141361256552</v>
      </c>
      <c r="AL75" s="105">
        <f t="shared" si="58"/>
        <v>0</v>
      </c>
      <c r="AM75" s="105">
        <f t="shared" si="59"/>
        <v>112.4269109947644</v>
      </c>
      <c r="AN75" s="105">
        <f t="shared" si="60"/>
        <v>0</v>
      </c>
      <c r="AO75" s="105">
        <f t="shared" si="61"/>
        <v>289.7781151832466</v>
      </c>
      <c r="AP75" s="105">
        <f t="shared" si="62"/>
        <v>48.738952879581149</v>
      </c>
      <c r="AQ75" s="105">
        <f t="shared" si="63"/>
        <v>201.69162303664922</v>
      </c>
      <c r="AR75" s="105">
        <f t="shared" si="64"/>
        <v>0</v>
      </c>
      <c r="AS75" s="105">
        <f t="shared" si="65"/>
        <v>68.269162303664885</v>
      </c>
      <c r="AT75" s="105">
        <f t="shared" si="66"/>
        <v>0</v>
      </c>
      <c r="AU75" s="105">
        <f t="shared" si="67"/>
        <v>0</v>
      </c>
      <c r="AV75" s="105">
        <f t="shared" si="68"/>
        <v>54.037801047120425</v>
      </c>
      <c r="AW75" s="105">
        <f t="shared" si="69"/>
        <v>846.61366492146578</v>
      </c>
      <c r="AX75" s="105">
        <f t="shared" si="70"/>
        <v>3930.5654973821984</v>
      </c>
      <c r="AY75" s="105">
        <f t="shared" si="71"/>
        <v>10.587225130890054</v>
      </c>
      <c r="AZ75" s="105">
        <f t="shared" si="72"/>
        <v>33.769633507853406</v>
      </c>
      <c r="BA75" s="105">
        <f t="shared" si="73"/>
        <v>29.782617801047117</v>
      </c>
      <c r="BB75" s="2"/>
      <c r="BC75" s="105">
        <f t="shared" si="74"/>
        <v>60.972210819811792</v>
      </c>
      <c r="BD75" s="105">
        <f t="shared" si="75"/>
        <v>29.794601711652398</v>
      </c>
      <c r="BE75" s="105">
        <f t="shared" si="76"/>
        <v>0</v>
      </c>
      <c r="BF75" s="105">
        <f t="shared" si="77"/>
        <v>27.366518220191296</v>
      </c>
      <c r="BG75" s="105">
        <f t="shared" si="78"/>
        <v>0</v>
      </c>
      <c r="BH75" s="105">
        <f t="shared" si="79"/>
        <v>17.930650970065443</v>
      </c>
      <c r="BI75" s="105">
        <f t="shared" si="80"/>
        <v>0</v>
      </c>
      <c r="BJ75" s="105">
        <f t="shared" si="81"/>
        <v>11.201734887503388</v>
      </c>
      <c r="BK75" s="105">
        <f t="shared" si="82"/>
        <v>0</v>
      </c>
      <c r="BL75" s="105">
        <f t="shared" si="83"/>
        <v>16.631328660496457</v>
      </c>
      <c r="BM75" s="105">
        <f t="shared" si="84"/>
        <v>0</v>
      </c>
      <c r="BN75" s="105">
        <f t="shared" si="85"/>
        <v>42.866917089416489</v>
      </c>
      <c r="BO75" s="105">
        <f t="shared" si="86"/>
        <v>7.2099601130774884</v>
      </c>
      <c r="BP75" s="105">
        <f t="shared" si="87"/>
        <v>29.836269991867713</v>
      </c>
      <c r="BQ75" s="105">
        <f t="shared" si="88"/>
        <v>0</v>
      </c>
      <c r="BR75" s="105">
        <f t="shared" si="89"/>
        <v>10.099066723463572</v>
      </c>
      <c r="BS75" s="105">
        <f t="shared" si="90"/>
        <v>0</v>
      </c>
      <c r="BT75" s="105">
        <f t="shared" si="91"/>
        <v>0</v>
      </c>
      <c r="BU75" s="105">
        <f t="shared" si="92"/>
        <v>7.9938194632691788</v>
      </c>
      <c r="BV75" s="105">
        <f t="shared" si="93"/>
        <v>125.23967780660648</v>
      </c>
      <c r="BW75" s="105">
        <f t="shared" si="94"/>
        <v>581.44910351237252</v>
      </c>
      <c r="BX75" s="105">
        <f t="shared" si="95"/>
        <v>1.5661696936839253</v>
      </c>
      <c r="BY75" s="105">
        <f t="shared" si="96"/>
        <v>4.9955466057390696</v>
      </c>
      <c r="BZ75" s="105">
        <f t="shared" si="97"/>
        <v>4.4057468148549734</v>
      </c>
    </row>
    <row r="76" spans="1:78" x14ac:dyDescent="0.3">
      <c r="A76" s="18" t="s">
        <v>371</v>
      </c>
      <c r="B76" s="21" t="s">
        <v>372</v>
      </c>
      <c r="C76" s="22">
        <f>_xlfn.XLOOKUP(A76,Rankings!K:K,Rankings!L:L)</f>
        <v>193</v>
      </c>
      <c r="D76" s="118">
        <f>_xlfn.XLOOKUP(A76,Rankings!K:K,Rankings!M:M)</f>
        <v>1071.7</v>
      </c>
      <c r="E76" s="121">
        <v>92520.760000000038</v>
      </c>
      <c r="F76" s="121">
        <v>0</v>
      </c>
      <c r="G76" s="121">
        <v>0</v>
      </c>
      <c r="H76" s="121">
        <v>23414.91</v>
      </c>
      <c r="I76" s="121">
        <v>194.22000000000003</v>
      </c>
      <c r="J76" s="121">
        <v>31665.959999999995</v>
      </c>
      <c r="K76" s="121">
        <v>0</v>
      </c>
      <c r="L76" s="121">
        <v>14472.76</v>
      </c>
      <c r="M76" s="121">
        <v>0</v>
      </c>
      <c r="N76" s="121">
        <v>4899.97</v>
      </c>
      <c r="O76" s="121">
        <v>0</v>
      </c>
      <c r="P76" s="121">
        <v>10815.22</v>
      </c>
      <c r="Q76" s="121">
        <v>7292.28</v>
      </c>
      <c r="R76" s="121">
        <v>23557.560000000019</v>
      </c>
      <c r="S76" s="121">
        <v>0</v>
      </c>
      <c r="T76" s="121">
        <v>10117.31</v>
      </c>
      <c r="U76" s="121">
        <v>0</v>
      </c>
      <c r="V76" s="121">
        <v>0</v>
      </c>
      <c r="W76" s="121">
        <v>83745.519999999975</v>
      </c>
      <c r="X76" s="121">
        <v>297420.64999999979</v>
      </c>
      <c r="Y76" s="121">
        <v>532151.88</v>
      </c>
      <c r="Z76" s="121">
        <v>0</v>
      </c>
      <c r="AA76" s="121">
        <v>3198.5</v>
      </c>
      <c r="AB76" s="121">
        <v>2954.33</v>
      </c>
      <c r="AC76" s="121">
        <f t="shared" si="50"/>
        <v>1138421.83</v>
      </c>
      <c r="AD76" s="153">
        <v>432.62617486338786</v>
      </c>
      <c r="AE76" s="105">
        <f t="shared" si="51"/>
        <v>0</v>
      </c>
      <c r="AF76" s="105">
        <f t="shared" si="52"/>
        <v>0</v>
      </c>
      <c r="AG76" s="105">
        <f t="shared" si="53"/>
        <v>121.32077720207253</v>
      </c>
      <c r="AH76" s="105">
        <f t="shared" si="54"/>
        <v>1.0063212435233162</v>
      </c>
      <c r="AI76" s="105">
        <f t="shared" si="55"/>
        <v>164.0723316062176</v>
      </c>
      <c r="AJ76" s="105">
        <f t="shared" si="56"/>
        <v>0</v>
      </c>
      <c r="AK76" s="105">
        <f t="shared" si="57"/>
        <v>74.988393782383426</v>
      </c>
      <c r="AL76" s="105">
        <f t="shared" si="58"/>
        <v>0</v>
      </c>
      <c r="AM76" s="105">
        <f t="shared" si="59"/>
        <v>25.388445595854925</v>
      </c>
      <c r="AN76" s="105">
        <f t="shared" si="60"/>
        <v>0</v>
      </c>
      <c r="AO76" s="105">
        <f t="shared" si="61"/>
        <v>56.037409326424864</v>
      </c>
      <c r="AP76" s="105">
        <f t="shared" si="62"/>
        <v>37.783834196891192</v>
      </c>
      <c r="AQ76" s="105">
        <f t="shared" si="63"/>
        <v>122.0598963730571</v>
      </c>
      <c r="AR76" s="105">
        <f t="shared" si="64"/>
        <v>0</v>
      </c>
      <c r="AS76" s="105">
        <f t="shared" si="65"/>
        <v>52.421295336787566</v>
      </c>
      <c r="AT76" s="105">
        <f t="shared" si="66"/>
        <v>0</v>
      </c>
      <c r="AU76" s="105">
        <f t="shared" si="67"/>
        <v>0</v>
      </c>
      <c r="AV76" s="105">
        <f t="shared" si="68"/>
        <v>433.91461139896359</v>
      </c>
      <c r="AW76" s="105">
        <f t="shared" si="69"/>
        <v>1541.0396373056983</v>
      </c>
      <c r="AX76" s="105">
        <f t="shared" si="70"/>
        <v>2757.2636269430054</v>
      </c>
      <c r="AY76" s="105">
        <f t="shared" si="71"/>
        <v>0</v>
      </c>
      <c r="AZ76" s="105">
        <f t="shared" si="72"/>
        <v>16.572538860103627</v>
      </c>
      <c r="BA76" s="105">
        <f t="shared" si="73"/>
        <v>15.307409326424871</v>
      </c>
      <c r="BB76" s="2"/>
      <c r="BC76" s="105">
        <f t="shared" si="74"/>
        <v>86.33083885415698</v>
      </c>
      <c r="BD76" s="105">
        <f t="shared" si="75"/>
        <v>0</v>
      </c>
      <c r="BE76" s="105">
        <f t="shared" si="76"/>
        <v>0</v>
      </c>
      <c r="BF76" s="105">
        <f t="shared" si="77"/>
        <v>21.848381076793878</v>
      </c>
      <c r="BG76" s="105">
        <f t="shared" si="78"/>
        <v>0.18122608939068771</v>
      </c>
      <c r="BH76" s="105">
        <f t="shared" si="79"/>
        <v>29.547410655967148</v>
      </c>
      <c r="BI76" s="105">
        <f t="shared" si="80"/>
        <v>0</v>
      </c>
      <c r="BJ76" s="105">
        <f t="shared" si="81"/>
        <v>13.504488196323598</v>
      </c>
      <c r="BK76" s="105">
        <f t="shared" si="82"/>
        <v>0</v>
      </c>
      <c r="BL76" s="105">
        <f t="shared" si="83"/>
        <v>4.5721470560791264</v>
      </c>
      <c r="BM76" s="105">
        <f t="shared" si="84"/>
        <v>0</v>
      </c>
      <c r="BN76" s="105">
        <f t="shared" si="85"/>
        <v>10.09164878230848</v>
      </c>
      <c r="BO76" s="105">
        <f t="shared" si="86"/>
        <v>6.8044042175982078</v>
      </c>
      <c r="BP76" s="105">
        <f t="shared" si="87"/>
        <v>21.981487356536363</v>
      </c>
      <c r="BQ76" s="105">
        <f t="shared" si="88"/>
        <v>0</v>
      </c>
      <c r="BR76" s="105">
        <f t="shared" si="89"/>
        <v>9.4404310907903319</v>
      </c>
      <c r="BS76" s="105">
        <f t="shared" si="90"/>
        <v>0</v>
      </c>
      <c r="BT76" s="105">
        <f t="shared" si="91"/>
        <v>0</v>
      </c>
      <c r="BU76" s="105">
        <f t="shared" si="92"/>
        <v>78.14268918540634</v>
      </c>
      <c r="BV76" s="105">
        <f t="shared" si="93"/>
        <v>277.52230101707545</v>
      </c>
      <c r="BW76" s="105">
        <f t="shared" si="94"/>
        <v>496.54929551180368</v>
      </c>
      <c r="BX76" s="105">
        <f t="shared" si="95"/>
        <v>0</v>
      </c>
      <c r="BY76" s="105">
        <f t="shared" si="96"/>
        <v>2.9845105906503684</v>
      </c>
      <c r="BZ76" s="105">
        <f t="shared" si="97"/>
        <v>2.7566763086684705</v>
      </c>
    </row>
    <row r="77" spans="1:78" x14ac:dyDescent="0.3">
      <c r="A77" s="18" t="s">
        <v>429</v>
      </c>
      <c r="B77" s="21" t="s">
        <v>430</v>
      </c>
      <c r="C77" s="22">
        <f>_xlfn.XLOOKUP(A77,Rankings!K:K,Rankings!L:L)</f>
        <v>208</v>
      </c>
      <c r="D77" s="118">
        <f>_xlfn.XLOOKUP(A77,Rankings!K:K,Rankings!M:M)</f>
        <v>1069.1400000000001</v>
      </c>
      <c r="E77" s="121">
        <v>79321.64</v>
      </c>
      <c r="F77" s="121">
        <v>0</v>
      </c>
      <c r="G77" s="121">
        <v>0</v>
      </c>
      <c r="H77" s="121">
        <v>11509.479999999998</v>
      </c>
      <c r="I77" s="121">
        <v>0</v>
      </c>
      <c r="J77" s="121">
        <v>19709.41</v>
      </c>
      <c r="K77" s="121">
        <v>0</v>
      </c>
      <c r="L77" s="121">
        <v>-659.36</v>
      </c>
      <c r="M77" s="121">
        <v>18439.139999999996</v>
      </c>
      <c r="N77" s="121">
        <v>10655.300000000001</v>
      </c>
      <c r="O77" s="121">
        <v>0</v>
      </c>
      <c r="P77" s="121">
        <v>22290.94999999999</v>
      </c>
      <c r="Q77" s="121">
        <v>21429.800000000003</v>
      </c>
      <c r="R77" s="121">
        <v>34131.01999999999</v>
      </c>
      <c r="S77" s="121">
        <v>0</v>
      </c>
      <c r="T77" s="121">
        <v>11787.499999999998</v>
      </c>
      <c r="U77" s="121">
        <v>0</v>
      </c>
      <c r="V77" s="121">
        <v>0</v>
      </c>
      <c r="W77" s="121">
        <v>20707.479999999996</v>
      </c>
      <c r="X77" s="121">
        <v>290353.37000000005</v>
      </c>
      <c r="Y77" s="121">
        <v>705147.77</v>
      </c>
      <c r="Z77" s="121">
        <v>0</v>
      </c>
      <c r="AA77" s="121">
        <v>5646.85</v>
      </c>
      <c r="AB77" s="121">
        <v>3886.71</v>
      </c>
      <c r="AC77" s="121">
        <f t="shared" si="50"/>
        <v>1254357.06</v>
      </c>
      <c r="AD77" s="153">
        <v>277.43190697674413</v>
      </c>
      <c r="AE77" s="105">
        <f t="shared" si="51"/>
        <v>0</v>
      </c>
      <c r="AF77" s="105">
        <f t="shared" si="52"/>
        <v>0</v>
      </c>
      <c r="AG77" s="105">
        <f t="shared" si="53"/>
        <v>55.334038461538448</v>
      </c>
      <c r="AH77" s="105">
        <f t="shared" si="54"/>
        <v>0</v>
      </c>
      <c r="AI77" s="105">
        <f t="shared" si="55"/>
        <v>94.75677884615385</v>
      </c>
      <c r="AJ77" s="105">
        <f t="shared" si="56"/>
        <v>0</v>
      </c>
      <c r="AK77" s="105">
        <f t="shared" si="57"/>
        <v>-3.17</v>
      </c>
      <c r="AL77" s="105">
        <f t="shared" si="58"/>
        <v>88.649711538461517</v>
      </c>
      <c r="AM77" s="105">
        <f t="shared" si="59"/>
        <v>51.227403846153848</v>
      </c>
      <c r="AN77" s="105">
        <f t="shared" si="60"/>
        <v>0</v>
      </c>
      <c r="AO77" s="105">
        <f t="shared" si="61"/>
        <v>107.1680288461538</v>
      </c>
      <c r="AP77" s="105">
        <f t="shared" si="62"/>
        <v>103.02788461538464</v>
      </c>
      <c r="AQ77" s="105">
        <f t="shared" si="63"/>
        <v>164.09144230769226</v>
      </c>
      <c r="AR77" s="105">
        <f t="shared" si="64"/>
        <v>0</v>
      </c>
      <c r="AS77" s="105">
        <f t="shared" si="65"/>
        <v>56.670673076923066</v>
      </c>
      <c r="AT77" s="105">
        <f t="shared" si="66"/>
        <v>0</v>
      </c>
      <c r="AU77" s="105">
        <f t="shared" si="67"/>
        <v>0</v>
      </c>
      <c r="AV77" s="105">
        <f t="shared" si="68"/>
        <v>99.555192307692295</v>
      </c>
      <c r="AW77" s="105">
        <f t="shared" si="69"/>
        <v>1395.9296634615387</v>
      </c>
      <c r="AX77" s="105">
        <f t="shared" si="70"/>
        <v>3390.1335096153848</v>
      </c>
      <c r="AY77" s="105">
        <f t="shared" si="71"/>
        <v>0</v>
      </c>
      <c r="AZ77" s="105">
        <f t="shared" si="72"/>
        <v>27.148317307692309</v>
      </c>
      <c r="BA77" s="105">
        <f t="shared" si="73"/>
        <v>18.686105769230771</v>
      </c>
      <c r="BB77" s="2"/>
      <c r="BC77" s="105">
        <f t="shared" si="74"/>
        <v>74.192004788895744</v>
      </c>
      <c r="BD77" s="105">
        <f t="shared" si="75"/>
        <v>0</v>
      </c>
      <c r="BE77" s="105">
        <f t="shared" si="76"/>
        <v>0</v>
      </c>
      <c r="BF77" s="105">
        <f t="shared" si="77"/>
        <v>10.765175748732624</v>
      </c>
      <c r="BG77" s="105">
        <f t="shared" si="78"/>
        <v>0</v>
      </c>
      <c r="BH77" s="105">
        <f t="shared" si="79"/>
        <v>18.434826121929774</v>
      </c>
      <c r="BI77" s="105">
        <f t="shared" si="80"/>
        <v>0</v>
      </c>
      <c r="BJ77" s="105">
        <f t="shared" si="81"/>
        <v>-0.61671998054511101</v>
      </c>
      <c r="BK77" s="105">
        <f t="shared" si="82"/>
        <v>17.24670295751725</v>
      </c>
      <c r="BL77" s="105">
        <f t="shared" si="83"/>
        <v>9.9662345436519075</v>
      </c>
      <c r="BM77" s="105">
        <f t="shared" si="84"/>
        <v>0</v>
      </c>
      <c r="BN77" s="105">
        <f t="shared" si="85"/>
        <v>20.849421029986708</v>
      </c>
      <c r="BO77" s="105">
        <f t="shared" si="86"/>
        <v>20.043960566436574</v>
      </c>
      <c r="BP77" s="105">
        <f t="shared" si="87"/>
        <v>31.923807920384597</v>
      </c>
      <c r="BQ77" s="105">
        <f t="shared" si="88"/>
        <v>0</v>
      </c>
      <c r="BR77" s="105">
        <f t="shared" si="89"/>
        <v>11.025216529172978</v>
      </c>
      <c r="BS77" s="105">
        <f t="shared" si="90"/>
        <v>0</v>
      </c>
      <c r="BT77" s="105">
        <f t="shared" si="91"/>
        <v>0</v>
      </c>
      <c r="BU77" s="105">
        <f t="shared" si="92"/>
        <v>19.368352133490465</v>
      </c>
      <c r="BV77" s="105">
        <f t="shared" si="93"/>
        <v>271.57656621209571</v>
      </c>
      <c r="BW77" s="105">
        <f t="shared" si="94"/>
        <v>659.54671044016686</v>
      </c>
      <c r="BX77" s="105">
        <f t="shared" si="95"/>
        <v>0</v>
      </c>
      <c r="BY77" s="105">
        <f t="shared" si="96"/>
        <v>5.281674991114353</v>
      </c>
      <c r="BZ77" s="105">
        <f t="shared" si="97"/>
        <v>3.6353611313766203</v>
      </c>
    </row>
    <row r="78" spans="1:78" x14ac:dyDescent="0.3">
      <c r="A78" s="18" t="s">
        <v>24</v>
      </c>
      <c r="B78" s="21" t="s">
        <v>25</v>
      </c>
      <c r="C78" s="22">
        <f>_xlfn.XLOOKUP(A78,Rankings!K:K,Rankings!L:L)</f>
        <v>387</v>
      </c>
      <c r="D78" s="118">
        <f>_xlfn.XLOOKUP(A78,Rankings!K:K,Rankings!M:M)</f>
        <v>1549.55</v>
      </c>
      <c r="E78" s="121">
        <v>98571.37000000001</v>
      </c>
      <c r="F78" s="121">
        <v>0</v>
      </c>
      <c r="G78" s="121">
        <v>0</v>
      </c>
      <c r="H78" s="121">
        <v>23537.309999999998</v>
      </c>
      <c r="I78" s="121">
        <v>0</v>
      </c>
      <c r="J78" s="121">
        <v>0</v>
      </c>
      <c r="K78" s="121">
        <v>0</v>
      </c>
      <c r="L78" s="121">
        <v>21415.35</v>
      </c>
      <c r="M78" s="121">
        <v>27858.730000000007</v>
      </c>
      <c r="N78" s="121">
        <v>9093.0399999999991</v>
      </c>
      <c r="O78" s="121">
        <v>0</v>
      </c>
      <c r="P78" s="121">
        <v>23596.359999999997</v>
      </c>
      <c r="Q78" s="121">
        <v>16312.92</v>
      </c>
      <c r="R78" s="121">
        <v>58816.080000000038</v>
      </c>
      <c r="S78" s="121">
        <v>0</v>
      </c>
      <c r="T78" s="121">
        <v>12123.86</v>
      </c>
      <c r="U78" s="121">
        <v>0</v>
      </c>
      <c r="V78" s="121">
        <v>0</v>
      </c>
      <c r="W78" s="121">
        <v>25882.309999999994</v>
      </c>
      <c r="X78" s="121">
        <v>590861.43000000017</v>
      </c>
      <c r="Y78" s="121">
        <v>1170977.1000000003</v>
      </c>
      <c r="Z78" s="121">
        <v>0</v>
      </c>
      <c r="AA78" s="121">
        <v>5975.43</v>
      </c>
      <c r="AB78" s="121">
        <v>6484.1400000000012</v>
      </c>
      <c r="AC78" s="121">
        <f t="shared" si="50"/>
        <v>2091505.4300000004</v>
      </c>
      <c r="AD78" s="153">
        <v>212.42509900990103</v>
      </c>
      <c r="AE78" s="105">
        <f t="shared" si="51"/>
        <v>0</v>
      </c>
      <c r="AF78" s="105">
        <f t="shared" si="52"/>
        <v>0</v>
      </c>
      <c r="AG78" s="105">
        <f t="shared" si="53"/>
        <v>60.81992248062015</v>
      </c>
      <c r="AH78" s="105">
        <f t="shared" si="54"/>
        <v>0</v>
      </c>
      <c r="AI78" s="105">
        <f t="shared" si="55"/>
        <v>0</v>
      </c>
      <c r="AJ78" s="105">
        <f t="shared" si="56"/>
        <v>0</v>
      </c>
      <c r="AK78" s="105">
        <f t="shared" si="57"/>
        <v>55.336821705426352</v>
      </c>
      <c r="AL78" s="105">
        <f t="shared" si="58"/>
        <v>71.986382428940587</v>
      </c>
      <c r="AM78" s="105">
        <f t="shared" si="59"/>
        <v>23.496227390180877</v>
      </c>
      <c r="AN78" s="105">
        <f t="shared" si="60"/>
        <v>0</v>
      </c>
      <c r="AO78" s="105">
        <f t="shared" si="61"/>
        <v>60.972506459948313</v>
      </c>
      <c r="AP78" s="105">
        <f t="shared" si="62"/>
        <v>42.152248062015502</v>
      </c>
      <c r="AQ78" s="105">
        <f t="shared" si="63"/>
        <v>151.97953488372102</v>
      </c>
      <c r="AR78" s="105">
        <f t="shared" si="64"/>
        <v>0</v>
      </c>
      <c r="AS78" s="105">
        <f t="shared" si="65"/>
        <v>31.32780361757106</v>
      </c>
      <c r="AT78" s="105">
        <f t="shared" si="66"/>
        <v>0</v>
      </c>
      <c r="AU78" s="105">
        <f t="shared" si="67"/>
        <v>0</v>
      </c>
      <c r="AV78" s="105">
        <f t="shared" si="68"/>
        <v>66.87935400516794</v>
      </c>
      <c r="AW78" s="105">
        <f t="shared" si="69"/>
        <v>1526.7737209302329</v>
      </c>
      <c r="AX78" s="105">
        <f t="shared" si="70"/>
        <v>3025.7806201550397</v>
      </c>
      <c r="AY78" s="105">
        <f t="shared" si="71"/>
        <v>0</v>
      </c>
      <c r="AZ78" s="105">
        <f t="shared" si="72"/>
        <v>15.440387596899226</v>
      </c>
      <c r="BA78" s="105">
        <f t="shared" si="73"/>
        <v>16.754883720930234</v>
      </c>
      <c r="BB78" s="2"/>
      <c r="BC78" s="105">
        <f t="shared" si="74"/>
        <v>63.612900519505672</v>
      </c>
      <c r="BD78" s="105">
        <f t="shared" si="75"/>
        <v>0</v>
      </c>
      <c r="BE78" s="105">
        <f t="shared" si="76"/>
        <v>0</v>
      </c>
      <c r="BF78" s="105">
        <f t="shared" si="77"/>
        <v>15.189771223903714</v>
      </c>
      <c r="BG78" s="105">
        <f t="shared" si="78"/>
        <v>0</v>
      </c>
      <c r="BH78" s="105">
        <f t="shared" si="79"/>
        <v>0</v>
      </c>
      <c r="BI78" s="105">
        <f t="shared" si="80"/>
        <v>0</v>
      </c>
      <c r="BJ78" s="105">
        <f t="shared" si="81"/>
        <v>13.820367203381627</v>
      </c>
      <c r="BK78" s="105">
        <f t="shared" si="82"/>
        <v>17.97859378529251</v>
      </c>
      <c r="BL78" s="105">
        <f t="shared" si="83"/>
        <v>5.8681810848310798</v>
      </c>
      <c r="BM78" s="105">
        <f t="shared" si="84"/>
        <v>0</v>
      </c>
      <c r="BN78" s="105">
        <f t="shared" si="85"/>
        <v>15.227879061663062</v>
      </c>
      <c r="BO78" s="105">
        <f t="shared" si="86"/>
        <v>10.527520893162531</v>
      </c>
      <c r="BP78" s="105">
        <f t="shared" si="87"/>
        <v>37.956877803233219</v>
      </c>
      <c r="BQ78" s="105">
        <f t="shared" si="88"/>
        <v>0</v>
      </c>
      <c r="BR78" s="105">
        <f t="shared" si="89"/>
        <v>7.8241166790358498</v>
      </c>
      <c r="BS78" s="105">
        <f t="shared" si="90"/>
        <v>0</v>
      </c>
      <c r="BT78" s="105">
        <f t="shared" si="91"/>
        <v>0</v>
      </c>
      <c r="BU78" s="105">
        <f t="shared" si="92"/>
        <v>16.703113807234356</v>
      </c>
      <c r="BV78" s="105">
        <f t="shared" si="93"/>
        <v>381.31162595592281</v>
      </c>
      <c r="BW78" s="105">
        <f t="shared" si="94"/>
        <v>755.68849020683444</v>
      </c>
      <c r="BX78" s="105">
        <f t="shared" si="95"/>
        <v>0</v>
      </c>
      <c r="BY78" s="105">
        <f t="shared" si="96"/>
        <v>3.856235681326837</v>
      </c>
      <c r="BZ78" s="105">
        <f t="shared" si="97"/>
        <v>4.1845309928688987</v>
      </c>
    </row>
    <row r="79" spans="1:78" x14ac:dyDescent="0.3">
      <c r="A79" s="18" t="s">
        <v>26</v>
      </c>
      <c r="B79" s="21" t="s">
        <v>27</v>
      </c>
      <c r="C79" s="22">
        <f>_xlfn.XLOOKUP(A79,Rankings!K:K,Rankings!L:L)</f>
        <v>306.86447368421051</v>
      </c>
      <c r="D79" s="118">
        <f>_xlfn.XLOOKUP(A79,Rankings!K:K,Rankings!M:M)</f>
        <v>2074.44</v>
      </c>
      <c r="E79" s="121">
        <v>79226.299999999974</v>
      </c>
      <c r="F79" s="121">
        <v>11782.509999999997</v>
      </c>
      <c r="G79" s="121">
        <v>0</v>
      </c>
      <c r="H79" s="121">
        <v>49175.789999999964</v>
      </c>
      <c r="I79" s="121">
        <v>520.95999999999992</v>
      </c>
      <c r="J79" s="121">
        <v>39819.630000000005</v>
      </c>
      <c r="K79" s="121">
        <v>0</v>
      </c>
      <c r="L79" s="121">
        <v>23951.34</v>
      </c>
      <c r="M79" s="121">
        <v>106.49</v>
      </c>
      <c r="N79" s="121">
        <v>15756.2</v>
      </c>
      <c r="O79" s="121">
        <v>0</v>
      </c>
      <c r="P79" s="121">
        <v>29415.450000000048</v>
      </c>
      <c r="Q79" s="121">
        <v>9404.4699999999957</v>
      </c>
      <c r="R79" s="121">
        <v>48124.410000000011</v>
      </c>
      <c r="S79" s="121">
        <v>0</v>
      </c>
      <c r="T79" s="121">
        <v>14662.300000000003</v>
      </c>
      <c r="U79" s="121">
        <v>0</v>
      </c>
      <c r="V79" s="121">
        <v>0</v>
      </c>
      <c r="W79" s="121">
        <v>22421.660000000007</v>
      </c>
      <c r="X79" s="121">
        <v>1006078.9399999996</v>
      </c>
      <c r="Y79" s="121">
        <v>923180.58999999985</v>
      </c>
      <c r="Z79" s="121">
        <v>0</v>
      </c>
      <c r="AA79" s="121">
        <v>7518</v>
      </c>
      <c r="AB79" s="121">
        <v>7280.9600000000028</v>
      </c>
      <c r="AC79" s="121">
        <f t="shared" si="50"/>
        <v>2288425.9999999995</v>
      </c>
      <c r="AD79" s="153">
        <v>216.63421094435279</v>
      </c>
      <c r="AE79" s="105">
        <f t="shared" si="51"/>
        <v>38.396461664458414</v>
      </c>
      <c r="AF79" s="105">
        <f t="shared" si="52"/>
        <v>0</v>
      </c>
      <c r="AG79" s="105">
        <f t="shared" si="53"/>
        <v>160.25247044597938</v>
      </c>
      <c r="AH79" s="105">
        <f t="shared" si="54"/>
        <v>1.6976875613698827</v>
      </c>
      <c r="AI79" s="105">
        <f t="shared" si="55"/>
        <v>129.7629195127285</v>
      </c>
      <c r="AJ79" s="105">
        <f t="shared" si="56"/>
        <v>0</v>
      </c>
      <c r="AK79" s="105">
        <f t="shared" si="57"/>
        <v>78.051850422567824</v>
      </c>
      <c r="AL79" s="105">
        <f t="shared" si="58"/>
        <v>0.34702616018557825</v>
      </c>
      <c r="AM79" s="105">
        <f t="shared" si="59"/>
        <v>51.345793831495996</v>
      </c>
      <c r="AN79" s="105">
        <f t="shared" si="60"/>
        <v>0</v>
      </c>
      <c r="AO79" s="105">
        <f t="shared" si="61"/>
        <v>95.858114974466005</v>
      </c>
      <c r="AP79" s="105">
        <f t="shared" si="62"/>
        <v>30.646981995309076</v>
      </c>
      <c r="AQ79" s="105">
        <f t="shared" si="63"/>
        <v>156.82626738188043</v>
      </c>
      <c r="AR79" s="105">
        <f t="shared" si="64"/>
        <v>0</v>
      </c>
      <c r="AS79" s="105">
        <f t="shared" si="65"/>
        <v>47.781027969659171</v>
      </c>
      <c r="AT79" s="105">
        <f t="shared" si="66"/>
        <v>0</v>
      </c>
      <c r="AU79" s="105">
        <f t="shared" si="67"/>
        <v>0</v>
      </c>
      <c r="AV79" s="105">
        <f t="shared" si="68"/>
        <v>73.06697882229858</v>
      </c>
      <c r="AW79" s="105">
        <f t="shared" si="69"/>
        <v>3278.5774381798915</v>
      </c>
      <c r="AX79" s="105">
        <f t="shared" si="70"/>
        <v>3008.4309823040339</v>
      </c>
      <c r="AY79" s="105">
        <f t="shared" si="71"/>
        <v>0</v>
      </c>
      <c r="AZ79" s="105">
        <f t="shared" si="72"/>
        <v>24.499414708190226</v>
      </c>
      <c r="BA79" s="105">
        <f t="shared" si="73"/>
        <v>23.726956439710666</v>
      </c>
      <c r="BB79" s="2"/>
      <c r="BC79" s="105">
        <f t="shared" si="74"/>
        <v>38.19165654345268</v>
      </c>
      <c r="BD79" s="105">
        <f t="shared" si="75"/>
        <v>5.6798509477256491</v>
      </c>
      <c r="BE79" s="105">
        <f t="shared" si="76"/>
        <v>0</v>
      </c>
      <c r="BF79" s="105">
        <f t="shared" si="77"/>
        <v>23.705573552380383</v>
      </c>
      <c r="BG79" s="105">
        <f t="shared" si="78"/>
        <v>0.25113283584967505</v>
      </c>
      <c r="BH79" s="105">
        <f t="shared" si="79"/>
        <v>19.195363567999078</v>
      </c>
      <c r="BI79" s="105">
        <f t="shared" si="80"/>
        <v>0</v>
      </c>
      <c r="BJ79" s="105">
        <f t="shared" si="81"/>
        <v>11.545930467981719</v>
      </c>
      <c r="BK79" s="105">
        <f t="shared" si="82"/>
        <v>5.1334336013574747E-2</v>
      </c>
      <c r="BL79" s="105">
        <f t="shared" si="83"/>
        <v>7.5953992402768939</v>
      </c>
      <c r="BM79" s="105">
        <f t="shared" si="84"/>
        <v>0</v>
      </c>
      <c r="BN79" s="105">
        <f t="shared" si="85"/>
        <v>14.179947359287349</v>
      </c>
      <c r="BO79" s="105">
        <f t="shared" si="86"/>
        <v>4.5334981971037944</v>
      </c>
      <c r="BP79" s="105">
        <f t="shared" si="87"/>
        <v>23.198747613813854</v>
      </c>
      <c r="BQ79" s="105">
        <f t="shared" si="88"/>
        <v>0</v>
      </c>
      <c r="BR79" s="105">
        <f t="shared" si="89"/>
        <v>7.0680762036983484</v>
      </c>
      <c r="BS79" s="105">
        <f t="shared" si="90"/>
        <v>0</v>
      </c>
      <c r="BT79" s="105">
        <f t="shared" si="91"/>
        <v>0</v>
      </c>
      <c r="BU79" s="105">
        <f t="shared" si="92"/>
        <v>10.808536279670662</v>
      </c>
      <c r="BV79" s="105">
        <f t="shared" si="93"/>
        <v>484.98820886600703</v>
      </c>
      <c r="BW79" s="105">
        <f t="shared" si="94"/>
        <v>445.02641194732064</v>
      </c>
      <c r="BX79" s="105">
        <f t="shared" si="95"/>
        <v>0</v>
      </c>
      <c r="BY79" s="105">
        <f t="shared" si="96"/>
        <v>3.6241106033435528</v>
      </c>
      <c r="BZ79" s="105">
        <f t="shared" si="97"/>
        <v>3.5098436204469654</v>
      </c>
    </row>
    <row r="80" spans="1:78" x14ac:dyDescent="0.3">
      <c r="A80" s="18" t="s">
        <v>28</v>
      </c>
      <c r="B80" s="21" t="s">
        <v>29</v>
      </c>
      <c r="C80" s="22">
        <f>_xlfn.XLOOKUP(A80,Rankings!K:K,Rankings!L:L)</f>
        <v>237.29026315789474</v>
      </c>
      <c r="D80" s="118">
        <f>_xlfn.XLOOKUP(A80,Rankings!K:K,Rankings!M:M)</f>
        <v>1237.5</v>
      </c>
      <c r="E80" s="121">
        <v>46588.059999999983</v>
      </c>
      <c r="F80" s="121">
        <v>13874</v>
      </c>
      <c r="G80" s="121">
        <v>0</v>
      </c>
      <c r="H80" s="121">
        <v>0</v>
      </c>
      <c r="I80" s="121">
        <v>0</v>
      </c>
      <c r="J80" s="121">
        <v>0</v>
      </c>
      <c r="K80" s="121">
        <v>0</v>
      </c>
      <c r="L80" s="121">
        <v>4474.1100000000006</v>
      </c>
      <c r="M80" s="121">
        <v>23730.760000000006</v>
      </c>
      <c r="N80" s="121">
        <v>6450.39</v>
      </c>
      <c r="O80" s="121">
        <v>0</v>
      </c>
      <c r="P80" s="121">
        <v>8732.5699999999961</v>
      </c>
      <c r="Q80" s="121">
        <v>62514.959999999992</v>
      </c>
      <c r="R80" s="121">
        <v>26924.709999999992</v>
      </c>
      <c r="S80" s="121">
        <v>0</v>
      </c>
      <c r="T80" s="121">
        <v>4853.1699999999992</v>
      </c>
      <c r="U80" s="121">
        <v>0</v>
      </c>
      <c r="V80" s="121">
        <v>1575.4</v>
      </c>
      <c r="W80" s="121">
        <v>13533.330000000002</v>
      </c>
      <c r="X80" s="121">
        <v>247555.99</v>
      </c>
      <c r="Y80" s="121">
        <v>657520.19000000041</v>
      </c>
      <c r="Z80" s="121">
        <v>0</v>
      </c>
      <c r="AA80" s="121">
        <v>10592.33</v>
      </c>
      <c r="AB80" s="121">
        <v>5398.0300000000007</v>
      </c>
      <c r="AC80" s="121">
        <f t="shared" si="50"/>
        <v>1134318.0000000005</v>
      </c>
      <c r="AD80" s="153">
        <v>155.02727359547535</v>
      </c>
      <c r="AE80" s="105">
        <f t="shared" si="51"/>
        <v>58.468475761974837</v>
      </c>
      <c r="AF80" s="105">
        <f t="shared" si="52"/>
        <v>0</v>
      </c>
      <c r="AG80" s="105">
        <f t="shared" si="53"/>
        <v>0</v>
      </c>
      <c r="AH80" s="105">
        <f t="shared" si="54"/>
        <v>0</v>
      </c>
      <c r="AI80" s="105">
        <f t="shared" si="55"/>
        <v>0</v>
      </c>
      <c r="AJ80" s="105">
        <f t="shared" si="56"/>
        <v>0</v>
      </c>
      <c r="AK80" s="105">
        <f t="shared" si="57"/>
        <v>18.855008800015085</v>
      </c>
      <c r="AL80" s="105">
        <f t="shared" si="58"/>
        <v>100.00730617509315</v>
      </c>
      <c r="AM80" s="105">
        <f t="shared" si="59"/>
        <v>27.183542696431086</v>
      </c>
      <c r="AN80" s="105">
        <f t="shared" si="60"/>
        <v>0</v>
      </c>
      <c r="AO80" s="105">
        <f t="shared" si="61"/>
        <v>36.801215034218565</v>
      </c>
      <c r="AP80" s="105">
        <f t="shared" si="62"/>
        <v>263.4535406891182</v>
      </c>
      <c r="AQ80" s="105">
        <f t="shared" si="63"/>
        <v>113.46740334677823</v>
      </c>
      <c r="AR80" s="105">
        <f t="shared" si="64"/>
        <v>0</v>
      </c>
      <c r="AS80" s="105">
        <f t="shared" si="65"/>
        <v>20.452461619845998</v>
      </c>
      <c r="AT80" s="105">
        <f t="shared" si="66"/>
        <v>0</v>
      </c>
      <c r="AU80" s="105">
        <f t="shared" si="67"/>
        <v>6.6391261867821223</v>
      </c>
      <c r="AV80" s="105">
        <f t="shared" si="68"/>
        <v>57.032807920124483</v>
      </c>
      <c r="AW80" s="105">
        <f t="shared" si="69"/>
        <v>1043.2623180803434</v>
      </c>
      <c r="AX80" s="105">
        <f t="shared" si="70"/>
        <v>2770.9530987475937</v>
      </c>
      <c r="AY80" s="105">
        <f t="shared" si="71"/>
        <v>0</v>
      </c>
      <c r="AZ80" s="105">
        <f t="shared" si="72"/>
        <v>44.63870476198926</v>
      </c>
      <c r="BA80" s="105">
        <f t="shared" si="73"/>
        <v>22.748636746245719</v>
      </c>
      <c r="BB80" s="2"/>
      <c r="BC80" s="105">
        <f t="shared" si="74"/>
        <v>37.646917171717156</v>
      </c>
      <c r="BD80" s="105">
        <f t="shared" si="75"/>
        <v>11.211313131313132</v>
      </c>
      <c r="BE80" s="105">
        <f t="shared" si="76"/>
        <v>0</v>
      </c>
      <c r="BF80" s="105">
        <f t="shared" si="77"/>
        <v>0</v>
      </c>
      <c r="BG80" s="105">
        <f t="shared" si="78"/>
        <v>0</v>
      </c>
      <c r="BH80" s="105">
        <f t="shared" si="79"/>
        <v>0</v>
      </c>
      <c r="BI80" s="105">
        <f t="shared" si="80"/>
        <v>0</v>
      </c>
      <c r="BJ80" s="105">
        <f t="shared" si="81"/>
        <v>3.6154424242424246</v>
      </c>
      <c r="BK80" s="105">
        <f t="shared" si="82"/>
        <v>19.176371717171723</v>
      </c>
      <c r="BL80" s="105">
        <f t="shared" si="83"/>
        <v>5.212436363636364</v>
      </c>
      <c r="BM80" s="105">
        <f t="shared" si="84"/>
        <v>0</v>
      </c>
      <c r="BN80" s="105">
        <f t="shared" si="85"/>
        <v>7.0566222222222192</v>
      </c>
      <c r="BO80" s="105">
        <f t="shared" si="86"/>
        <v>50.517139393939388</v>
      </c>
      <c r="BP80" s="105">
        <f t="shared" si="87"/>
        <v>21.757341414141408</v>
      </c>
      <c r="BQ80" s="105">
        <f t="shared" si="88"/>
        <v>0</v>
      </c>
      <c r="BR80" s="105">
        <f t="shared" si="89"/>
        <v>3.9217535353535347</v>
      </c>
      <c r="BS80" s="105">
        <f t="shared" si="90"/>
        <v>0</v>
      </c>
      <c r="BT80" s="105">
        <f t="shared" si="91"/>
        <v>1.2730505050505052</v>
      </c>
      <c r="BU80" s="105">
        <f t="shared" si="92"/>
        <v>10.936024242424244</v>
      </c>
      <c r="BV80" s="105">
        <f t="shared" si="93"/>
        <v>200.04524444444445</v>
      </c>
      <c r="BW80" s="105">
        <f t="shared" si="94"/>
        <v>531.32944646464682</v>
      </c>
      <c r="BX80" s="105">
        <f t="shared" si="95"/>
        <v>0</v>
      </c>
      <c r="BY80" s="105">
        <f t="shared" si="96"/>
        <v>8.5594585858585859</v>
      </c>
      <c r="BZ80" s="105">
        <f t="shared" si="97"/>
        <v>4.3620444444444448</v>
      </c>
    </row>
    <row r="81" spans="1:80" x14ac:dyDescent="0.3">
      <c r="A81" s="18" t="s">
        <v>30</v>
      </c>
      <c r="B81" s="21" t="s">
        <v>31</v>
      </c>
      <c r="C81" s="22">
        <f>_xlfn.XLOOKUP(A81,Rankings!K:K,Rankings!L:L)</f>
        <v>484.48315789473685</v>
      </c>
      <c r="D81" s="118">
        <f>_xlfn.XLOOKUP(A81,Rankings!K:K,Rankings!M:M)</f>
        <v>2796.9900000000002</v>
      </c>
      <c r="E81" s="121">
        <v>208566.55999999988</v>
      </c>
      <c r="F81" s="121">
        <v>8647.9700000000012</v>
      </c>
      <c r="G81" s="121">
        <v>0</v>
      </c>
      <c r="H81" s="121">
        <v>9136.1699999999983</v>
      </c>
      <c r="I81" s="121">
        <v>0</v>
      </c>
      <c r="J81" s="121">
        <v>57004.090000000004</v>
      </c>
      <c r="K81" s="121">
        <v>0</v>
      </c>
      <c r="L81" s="121">
        <v>31314.570000000003</v>
      </c>
      <c r="M81" s="121">
        <v>50812.620000000017</v>
      </c>
      <c r="N81" s="121">
        <v>19442.469999999994</v>
      </c>
      <c r="O81" s="121">
        <v>0</v>
      </c>
      <c r="P81" s="121">
        <v>19878.929999999978</v>
      </c>
      <c r="Q81" s="121">
        <v>28429.15</v>
      </c>
      <c r="R81" s="121">
        <v>37457.079999999994</v>
      </c>
      <c r="S81" s="121">
        <v>0</v>
      </c>
      <c r="T81" s="121">
        <v>11068.55</v>
      </c>
      <c r="U81" s="121">
        <v>0</v>
      </c>
      <c r="V81" s="121">
        <v>0</v>
      </c>
      <c r="W81" s="121">
        <v>3437.8</v>
      </c>
      <c r="X81" s="121">
        <v>1111058.18</v>
      </c>
      <c r="Y81" s="121">
        <v>1352772.2299999995</v>
      </c>
      <c r="Z81" s="121">
        <v>0</v>
      </c>
      <c r="AA81" s="121">
        <v>10683.33</v>
      </c>
      <c r="AB81" s="121">
        <v>13088.47</v>
      </c>
      <c r="AC81" s="121">
        <f t="shared" si="50"/>
        <v>2972798.1699999995</v>
      </c>
      <c r="AD81" s="153">
        <v>333.63340866592478</v>
      </c>
      <c r="AE81" s="105">
        <f t="shared" si="51"/>
        <v>17.84988778057572</v>
      </c>
      <c r="AF81" s="105">
        <f t="shared" si="52"/>
        <v>0</v>
      </c>
      <c r="AG81" s="105">
        <f t="shared" si="53"/>
        <v>18.857559547993628</v>
      </c>
      <c r="AH81" s="105">
        <f t="shared" si="54"/>
        <v>0</v>
      </c>
      <c r="AI81" s="105">
        <f t="shared" si="55"/>
        <v>117.65959057834829</v>
      </c>
      <c r="AJ81" s="105">
        <f t="shared" si="56"/>
        <v>0</v>
      </c>
      <c r="AK81" s="105">
        <f t="shared" si="57"/>
        <v>64.635002248733869</v>
      </c>
      <c r="AL81" s="105">
        <f t="shared" si="58"/>
        <v>104.88005449105833</v>
      </c>
      <c r="AM81" s="105">
        <f t="shared" si="59"/>
        <v>40.130332052170615</v>
      </c>
      <c r="AN81" s="105">
        <f t="shared" si="60"/>
        <v>0</v>
      </c>
      <c r="AO81" s="105">
        <f t="shared" si="61"/>
        <v>41.031209601550387</v>
      </c>
      <c r="AP81" s="105">
        <f t="shared" si="62"/>
        <v>58.679335982566343</v>
      </c>
      <c r="AQ81" s="105">
        <f t="shared" si="63"/>
        <v>77.313482191548658</v>
      </c>
      <c r="AR81" s="105">
        <f t="shared" si="64"/>
        <v>0</v>
      </c>
      <c r="AS81" s="105">
        <f t="shared" si="65"/>
        <v>22.846098609695844</v>
      </c>
      <c r="AT81" s="105">
        <f t="shared" si="66"/>
        <v>0</v>
      </c>
      <c r="AU81" s="105">
        <f t="shared" si="67"/>
        <v>0</v>
      </c>
      <c r="AV81" s="105">
        <f t="shared" si="68"/>
        <v>7.0958090987900295</v>
      </c>
      <c r="AW81" s="105">
        <f t="shared" si="69"/>
        <v>2293.2854566667897</v>
      </c>
      <c r="AX81" s="105">
        <f t="shared" si="70"/>
        <v>2792.1966077795319</v>
      </c>
      <c r="AY81" s="105">
        <f t="shared" si="71"/>
        <v>0</v>
      </c>
      <c r="AZ81" s="105">
        <f t="shared" si="72"/>
        <v>22.050983250734912</v>
      </c>
      <c r="BA81" s="105">
        <f t="shared" si="73"/>
        <v>27.015325066973158</v>
      </c>
      <c r="BB81" s="2"/>
      <c r="BC81" s="105">
        <f t="shared" si="74"/>
        <v>74.56821797718257</v>
      </c>
      <c r="BD81" s="105">
        <f t="shared" si="75"/>
        <v>3.0918844901125855</v>
      </c>
      <c r="BE81" s="105">
        <f t="shared" si="76"/>
        <v>0</v>
      </c>
      <c r="BF81" s="105">
        <f t="shared" si="77"/>
        <v>3.2664292686066085</v>
      </c>
      <c r="BG81" s="105">
        <f t="shared" si="78"/>
        <v>0</v>
      </c>
      <c r="BH81" s="105">
        <f t="shared" si="79"/>
        <v>20.380512622497758</v>
      </c>
      <c r="BI81" s="105">
        <f t="shared" si="80"/>
        <v>0</v>
      </c>
      <c r="BJ81" s="105">
        <f t="shared" si="81"/>
        <v>11.195810496283505</v>
      </c>
      <c r="BK81" s="105">
        <f t="shared" si="82"/>
        <v>18.16689369643796</v>
      </c>
      <c r="BL81" s="105">
        <f t="shared" si="83"/>
        <v>6.9512118384406065</v>
      </c>
      <c r="BM81" s="105">
        <f t="shared" si="84"/>
        <v>0</v>
      </c>
      <c r="BN81" s="105">
        <f t="shared" si="85"/>
        <v>7.1072581596644886</v>
      </c>
      <c r="BO81" s="105">
        <f t="shared" si="86"/>
        <v>10.1641943660864</v>
      </c>
      <c r="BP81" s="105">
        <f t="shared" si="87"/>
        <v>13.391924890686056</v>
      </c>
      <c r="BQ81" s="105">
        <f t="shared" si="88"/>
        <v>0</v>
      </c>
      <c r="BR81" s="105">
        <f t="shared" si="89"/>
        <v>3.9573076771815412</v>
      </c>
      <c r="BS81" s="105">
        <f t="shared" si="90"/>
        <v>0</v>
      </c>
      <c r="BT81" s="105">
        <f t="shared" si="91"/>
        <v>0</v>
      </c>
      <c r="BU81" s="105">
        <f t="shared" si="92"/>
        <v>1.2291070043153534</v>
      </c>
      <c r="BV81" s="105">
        <f t="shared" si="93"/>
        <v>397.23351888994949</v>
      </c>
      <c r="BW81" s="105">
        <f t="shared" si="94"/>
        <v>483.6528661167896</v>
      </c>
      <c r="BX81" s="105">
        <f t="shared" si="95"/>
        <v>0</v>
      </c>
      <c r="BY81" s="105">
        <f t="shared" si="96"/>
        <v>3.8195810496283502</v>
      </c>
      <c r="BZ81" s="105">
        <f t="shared" si="97"/>
        <v>4.6794840167465734</v>
      </c>
    </row>
    <row r="82" spans="1:80" x14ac:dyDescent="0.3">
      <c r="A82" s="18" t="s">
        <v>32</v>
      </c>
      <c r="B82" s="21" t="s">
        <v>33</v>
      </c>
      <c r="C82" s="22">
        <f>_xlfn.XLOOKUP(A82,Rankings!K:K,Rankings!L:L)</f>
        <v>239.16030526315791</v>
      </c>
      <c r="D82" s="118">
        <f>_xlfn.XLOOKUP(A82,Rankings!K:K,Rankings!M:M)</f>
        <v>1144.19</v>
      </c>
      <c r="E82" s="121">
        <v>52854.880000000005</v>
      </c>
      <c r="F82" s="121">
        <v>0</v>
      </c>
      <c r="G82" s="121">
        <v>0</v>
      </c>
      <c r="H82" s="121">
        <v>38807.550000000003</v>
      </c>
      <c r="I82" s="121">
        <v>0</v>
      </c>
      <c r="J82" s="121">
        <v>6458.67</v>
      </c>
      <c r="K82" s="121">
        <v>0</v>
      </c>
      <c r="L82" s="121">
        <v>13580.720000000001</v>
      </c>
      <c r="M82" s="121">
        <v>31627.44999999999</v>
      </c>
      <c r="N82" s="121">
        <v>9801.5199999999968</v>
      </c>
      <c r="O82" s="121">
        <v>0</v>
      </c>
      <c r="P82" s="121">
        <v>19469.250000000004</v>
      </c>
      <c r="Q82" s="121">
        <v>54855.280000000006</v>
      </c>
      <c r="R82" s="121">
        <v>42783.280000000013</v>
      </c>
      <c r="S82" s="121">
        <v>0</v>
      </c>
      <c r="T82" s="121">
        <v>0</v>
      </c>
      <c r="U82" s="121">
        <v>0</v>
      </c>
      <c r="V82" s="121">
        <v>0</v>
      </c>
      <c r="W82" s="121">
        <v>11098.939999999997</v>
      </c>
      <c r="X82" s="121">
        <v>351075.93000000005</v>
      </c>
      <c r="Y82" s="121">
        <v>643807.93000000005</v>
      </c>
      <c r="Z82" s="121">
        <v>0</v>
      </c>
      <c r="AA82" s="121">
        <v>4971.9099999999989</v>
      </c>
      <c r="AB82" s="121">
        <v>2887.71</v>
      </c>
      <c r="AC82" s="121">
        <f t="shared" si="50"/>
        <v>1284081.0199999998</v>
      </c>
      <c r="AD82" s="153">
        <v>199.10333333333338</v>
      </c>
      <c r="AE82" s="105">
        <f t="shared" si="51"/>
        <v>0</v>
      </c>
      <c r="AF82" s="105">
        <f t="shared" si="52"/>
        <v>0</v>
      </c>
      <c r="AG82" s="105">
        <f t="shared" si="53"/>
        <v>162.26584908101057</v>
      </c>
      <c r="AH82" s="105">
        <f t="shared" si="54"/>
        <v>0</v>
      </c>
      <c r="AI82" s="105">
        <f t="shared" si="55"/>
        <v>27.005610286762515</v>
      </c>
      <c r="AJ82" s="105">
        <f t="shared" si="56"/>
        <v>0</v>
      </c>
      <c r="AK82" s="105">
        <f t="shared" si="57"/>
        <v>56.785008637016823</v>
      </c>
      <c r="AL82" s="105">
        <f t="shared" si="58"/>
        <v>132.2437265046932</v>
      </c>
      <c r="AM82" s="105">
        <f t="shared" si="59"/>
        <v>40.983055232409832</v>
      </c>
      <c r="AN82" s="105">
        <f t="shared" si="60"/>
        <v>0</v>
      </c>
      <c r="AO82" s="105">
        <f t="shared" si="61"/>
        <v>81.406694888506635</v>
      </c>
      <c r="AP82" s="105">
        <f t="shared" si="62"/>
        <v>229.36615647667989</v>
      </c>
      <c r="AQ82" s="105">
        <f t="shared" si="63"/>
        <v>178.88955256568943</v>
      </c>
      <c r="AR82" s="105">
        <f t="shared" si="64"/>
        <v>0</v>
      </c>
      <c r="AS82" s="105">
        <f t="shared" si="65"/>
        <v>0</v>
      </c>
      <c r="AT82" s="105">
        <f t="shared" si="66"/>
        <v>0</v>
      </c>
      <c r="AU82" s="105">
        <f t="shared" si="67"/>
        <v>0</v>
      </c>
      <c r="AV82" s="105">
        <f t="shared" si="68"/>
        <v>46.40795213815845</v>
      </c>
      <c r="AW82" s="105">
        <f t="shared" si="69"/>
        <v>1467.9523410613513</v>
      </c>
      <c r="AX82" s="105">
        <f t="shared" si="70"/>
        <v>2691.9514477604957</v>
      </c>
      <c r="AY82" s="105">
        <f t="shared" si="71"/>
        <v>0</v>
      </c>
      <c r="AZ82" s="105">
        <f t="shared" si="72"/>
        <v>20.789026818347644</v>
      </c>
      <c r="BA82" s="105">
        <f t="shared" si="73"/>
        <v>12.074369937028363</v>
      </c>
      <c r="BB82" s="2"/>
      <c r="BC82" s="105">
        <f t="shared" si="74"/>
        <v>46.194146077137539</v>
      </c>
      <c r="BD82" s="105">
        <f t="shared" si="75"/>
        <v>0</v>
      </c>
      <c r="BE82" s="105">
        <f t="shared" si="76"/>
        <v>0</v>
      </c>
      <c r="BF82" s="105">
        <f t="shared" si="77"/>
        <v>33.917050489866192</v>
      </c>
      <c r="BG82" s="105">
        <f t="shared" si="78"/>
        <v>0</v>
      </c>
      <c r="BH82" s="105">
        <f t="shared" si="79"/>
        <v>5.6447530567475681</v>
      </c>
      <c r="BI82" s="105">
        <f t="shared" si="80"/>
        <v>0</v>
      </c>
      <c r="BJ82" s="105">
        <f t="shared" si="81"/>
        <v>11.869287443518996</v>
      </c>
      <c r="BK82" s="105">
        <f t="shared" si="82"/>
        <v>27.641781522299606</v>
      </c>
      <c r="BL82" s="105">
        <f t="shared" si="83"/>
        <v>8.5663395065504826</v>
      </c>
      <c r="BM82" s="105">
        <f t="shared" si="84"/>
        <v>0</v>
      </c>
      <c r="BN82" s="105">
        <f t="shared" si="85"/>
        <v>17.015749132574136</v>
      </c>
      <c r="BO82" s="105">
        <f t="shared" si="86"/>
        <v>47.942457109396173</v>
      </c>
      <c r="BP82" s="105">
        <f t="shared" si="87"/>
        <v>37.391761857733428</v>
      </c>
      <c r="BQ82" s="105">
        <f t="shared" si="88"/>
        <v>0</v>
      </c>
      <c r="BR82" s="105">
        <f t="shared" si="89"/>
        <v>0</v>
      </c>
      <c r="BS82" s="105">
        <f t="shared" si="90"/>
        <v>0</v>
      </c>
      <c r="BT82" s="105">
        <f t="shared" si="91"/>
        <v>0</v>
      </c>
      <c r="BU82" s="105">
        <f t="shared" si="92"/>
        <v>9.7002595722738327</v>
      </c>
      <c r="BV82" s="105">
        <f t="shared" si="93"/>
        <v>306.83359407091484</v>
      </c>
      <c r="BW82" s="105">
        <f t="shared" si="94"/>
        <v>562.67571819365662</v>
      </c>
      <c r="BX82" s="105">
        <f t="shared" si="95"/>
        <v>0</v>
      </c>
      <c r="BY82" s="105">
        <f t="shared" si="96"/>
        <v>4.3453534815021966</v>
      </c>
      <c r="BZ82" s="105">
        <f t="shared" si="97"/>
        <v>2.5238028649088</v>
      </c>
    </row>
    <row r="83" spans="1:80" x14ac:dyDescent="0.3">
      <c r="A83" s="18" t="s">
        <v>34</v>
      </c>
      <c r="B83" s="21" t="s">
        <v>35</v>
      </c>
      <c r="C83" s="22">
        <f>_xlfn.XLOOKUP(A83,Rankings!K:K,Rankings!L:L)</f>
        <v>194</v>
      </c>
      <c r="D83" s="118">
        <f>_xlfn.XLOOKUP(A83,Rankings!K:K,Rankings!M:M)</f>
        <v>833.61</v>
      </c>
      <c r="E83" s="121">
        <v>49169.07</v>
      </c>
      <c r="F83" s="121">
        <v>0</v>
      </c>
      <c r="G83" s="121">
        <v>0</v>
      </c>
      <c r="H83" s="121">
        <v>195.16</v>
      </c>
      <c r="I83" s="121">
        <v>0</v>
      </c>
      <c r="J83" s="121">
        <v>0</v>
      </c>
      <c r="K83" s="121">
        <v>0</v>
      </c>
      <c r="L83" s="121">
        <v>15483.179999999997</v>
      </c>
      <c r="M83" s="121">
        <v>0</v>
      </c>
      <c r="N83" s="121">
        <v>7591.3899999999994</v>
      </c>
      <c r="O83" s="121">
        <v>0</v>
      </c>
      <c r="P83" s="121">
        <v>16848.489999999998</v>
      </c>
      <c r="Q83" s="121">
        <v>11950.04</v>
      </c>
      <c r="R83" s="121">
        <v>26177.949999999997</v>
      </c>
      <c r="S83" s="121">
        <v>0</v>
      </c>
      <c r="T83" s="121">
        <v>4743.79</v>
      </c>
      <c r="U83" s="121">
        <v>0</v>
      </c>
      <c r="V83" s="121">
        <v>0</v>
      </c>
      <c r="W83" s="121">
        <v>38317.200000000019</v>
      </c>
      <c r="X83" s="121">
        <v>131542.99000000002</v>
      </c>
      <c r="Y83" s="121">
        <v>582433.09</v>
      </c>
      <c r="Z83" s="121">
        <v>0</v>
      </c>
      <c r="AA83" s="121">
        <v>3346.34</v>
      </c>
      <c r="AB83" s="121">
        <v>3895.1100000000006</v>
      </c>
      <c r="AC83" s="121">
        <f t="shared" si="50"/>
        <v>891693.79999999993</v>
      </c>
      <c r="AD83" s="153">
        <v>246.52088082901565</v>
      </c>
      <c r="AE83" s="105">
        <f t="shared" si="51"/>
        <v>0</v>
      </c>
      <c r="AF83" s="105">
        <f t="shared" si="52"/>
        <v>0</v>
      </c>
      <c r="AG83" s="105">
        <f t="shared" si="53"/>
        <v>1.0059793814432989</v>
      </c>
      <c r="AH83" s="105">
        <f t="shared" si="54"/>
        <v>0</v>
      </c>
      <c r="AI83" s="105">
        <f t="shared" si="55"/>
        <v>0</v>
      </c>
      <c r="AJ83" s="105">
        <f t="shared" si="56"/>
        <v>0</v>
      </c>
      <c r="AK83" s="105">
        <f t="shared" si="57"/>
        <v>79.810206185566997</v>
      </c>
      <c r="AL83" s="105">
        <f t="shared" si="58"/>
        <v>0</v>
      </c>
      <c r="AM83" s="105">
        <f t="shared" si="59"/>
        <v>39.130876288659792</v>
      </c>
      <c r="AN83" s="105">
        <f t="shared" si="60"/>
        <v>0</v>
      </c>
      <c r="AO83" s="105">
        <f t="shared" si="61"/>
        <v>86.847886597938128</v>
      </c>
      <c r="AP83" s="105">
        <f t="shared" si="62"/>
        <v>61.598144329896911</v>
      </c>
      <c r="AQ83" s="105">
        <f t="shared" si="63"/>
        <v>134.93788659793813</v>
      </c>
      <c r="AR83" s="105">
        <f t="shared" si="64"/>
        <v>0</v>
      </c>
      <c r="AS83" s="105">
        <f t="shared" si="65"/>
        <v>24.452525773195877</v>
      </c>
      <c r="AT83" s="105">
        <f t="shared" si="66"/>
        <v>0</v>
      </c>
      <c r="AU83" s="105">
        <f t="shared" si="67"/>
        <v>0</v>
      </c>
      <c r="AV83" s="105">
        <f t="shared" si="68"/>
        <v>197.51134020618565</v>
      </c>
      <c r="AW83" s="105">
        <f t="shared" si="69"/>
        <v>678.05664948453614</v>
      </c>
      <c r="AX83" s="105">
        <f t="shared" si="70"/>
        <v>3002.2324226804121</v>
      </c>
      <c r="AY83" s="105">
        <f t="shared" si="71"/>
        <v>0</v>
      </c>
      <c r="AZ83" s="105">
        <f t="shared" si="72"/>
        <v>17.249175257731959</v>
      </c>
      <c r="BA83" s="105">
        <f t="shared" si="73"/>
        <v>20.077886597938146</v>
      </c>
      <c r="BB83" s="2"/>
      <c r="BC83" s="105">
        <f t="shared" si="74"/>
        <v>58.983301543887428</v>
      </c>
      <c r="BD83" s="105">
        <f t="shared" si="75"/>
        <v>0</v>
      </c>
      <c r="BE83" s="105">
        <f t="shared" si="76"/>
        <v>0</v>
      </c>
      <c r="BF83" s="105">
        <f t="shared" si="77"/>
        <v>0.23411427406101173</v>
      </c>
      <c r="BG83" s="105">
        <f t="shared" si="78"/>
        <v>0</v>
      </c>
      <c r="BH83" s="105">
        <f t="shared" si="79"/>
        <v>0</v>
      </c>
      <c r="BI83" s="105">
        <f t="shared" si="80"/>
        <v>0</v>
      </c>
      <c r="BJ83" s="105">
        <f t="shared" si="81"/>
        <v>18.573649548349945</v>
      </c>
      <c r="BK83" s="105">
        <f t="shared" si="82"/>
        <v>0</v>
      </c>
      <c r="BL83" s="105">
        <f t="shared" si="83"/>
        <v>9.1066445939947922</v>
      </c>
      <c r="BM83" s="105">
        <f t="shared" si="84"/>
        <v>0</v>
      </c>
      <c r="BN83" s="105">
        <f t="shared" si="85"/>
        <v>20.211477789373927</v>
      </c>
      <c r="BO83" s="105">
        <f t="shared" si="86"/>
        <v>14.335288684156861</v>
      </c>
      <c r="BP83" s="105">
        <f t="shared" si="87"/>
        <v>31.403114166096852</v>
      </c>
      <c r="BQ83" s="105">
        <f t="shared" si="88"/>
        <v>0</v>
      </c>
      <c r="BR83" s="105">
        <f t="shared" si="89"/>
        <v>5.6906587013111647</v>
      </c>
      <c r="BS83" s="105">
        <f t="shared" si="90"/>
        <v>0</v>
      </c>
      <c r="BT83" s="105">
        <f t="shared" si="91"/>
        <v>0</v>
      </c>
      <c r="BU83" s="105">
        <f t="shared" si="92"/>
        <v>45.965379494008012</v>
      </c>
      <c r="BV83" s="105">
        <f t="shared" si="93"/>
        <v>157.79919866604288</v>
      </c>
      <c r="BW83" s="105">
        <f t="shared" si="94"/>
        <v>698.68774366910179</v>
      </c>
      <c r="BX83" s="105">
        <f t="shared" si="95"/>
        <v>0</v>
      </c>
      <c r="BY83" s="105">
        <f t="shared" si="96"/>
        <v>4.0142752606134762</v>
      </c>
      <c r="BZ83" s="105">
        <f t="shared" si="97"/>
        <v>4.6725807032065356</v>
      </c>
    </row>
    <row r="84" spans="1:80" x14ac:dyDescent="0.3">
      <c r="A84" s="18" t="s">
        <v>36</v>
      </c>
      <c r="B84" s="21" t="s">
        <v>37</v>
      </c>
      <c r="C84" s="22">
        <f>_xlfn.XLOOKUP(A84,Rankings!K:K,Rankings!L:L)</f>
        <v>146.8842105263158</v>
      </c>
      <c r="D84" s="118">
        <f>_xlfn.XLOOKUP(A84,Rankings!K:K,Rankings!M:M)</f>
        <v>1433.67</v>
      </c>
      <c r="E84" s="121">
        <v>34363.560000000005</v>
      </c>
      <c r="F84" s="121">
        <v>1727.4300000000003</v>
      </c>
      <c r="G84" s="121">
        <v>0</v>
      </c>
      <c r="H84" s="121">
        <v>38702.850000000006</v>
      </c>
      <c r="I84" s="121">
        <v>0</v>
      </c>
      <c r="J84" s="121">
        <v>13796.699999999999</v>
      </c>
      <c r="K84" s="121">
        <v>0</v>
      </c>
      <c r="L84" s="121">
        <v>4686.2299999999996</v>
      </c>
      <c r="M84" s="121">
        <v>12427.91</v>
      </c>
      <c r="N84" s="121">
        <v>-1270.109999999999</v>
      </c>
      <c r="O84" s="121">
        <v>0</v>
      </c>
      <c r="P84" s="121">
        <v>14750.159999999991</v>
      </c>
      <c r="Q84" s="121">
        <v>13294.979999999996</v>
      </c>
      <c r="R84" s="121">
        <v>26509.260000000013</v>
      </c>
      <c r="S84" s="121">
        <v>0</v>
      </c>
      <c r="T84" s="121">
        <v>3876.9599999999996</v>
      </c>
      <c r="U84" s="121">
        <v>0</v>
      </c>
      <c r="V84" s="121">
        <v>0</v>
      </c>
      <c r="W84" s="121">
        <v>65773.69</v>
      </c>
      <c r="X84" s="121">
        <v>179213.01000000007</v>
      </c>
      <c r="Y84" s="121">
        <v>444915.81999999995</v>
      </c>
      <c r="Z84" s="121">
        <v>0</v>
      </c>
      <c r="AA84" s="121">
        <v>10764.010000000002</v>
      </c>
      <c r="AB84" s="121">
        <v>3412.23</v>
      </c>
      <c r="AC84" s="121">
        <f t="shared" si="50"/>
        <v>866944.69</v>
      </c>
      <c r="AD84" s="153">
        <v>175.21300485524182</v>
      </c>
      <c r="AE84" s="105">
        <f t="shared" si="51"/>
        <v>11.76048803210549</v>
      </c>
      <c r="AF84" s="105">
        <f t="shared" si="52"/>
        <v>0</v>
      </c>
      <c r="AG84" s="105">
        <f t="shared" si="53"/>
        <v>263.49224236777985</v>
      </c>
      <c r="AH84" s="105">
        <f t="shared" si="54"/>
        <v>0</v>
      </c>
      <c r="AI84" s="105">
        <f t="shared" si="55"/>
        <v>93.929088433424099</v>
      </c>
      <c r="AJ84" s="105">
        <f t="shared" si="56"/>
        <v>0</v>
      </c>
      <c r="AK84" s="105">
        <f t="shared" si="57"/>
        <v>31.904246094309869</v>
      </c>
      <c r="AL84" s="105">
        <f t="shared" si="58"/>
        <v>84.610251540776829</v>
      </c>
      <c r="AM84" s="105">
        <f t="shared" si="59"/>
        <v>-8.6470151927762569</v>
      </c>
      <c r="AN84" s="105">
        <f t="shared" si="60"/>
        <v>0</v>
      </c>
      <c r="AO84" s="105">
        <f t="shared" si="61"/>
        <v>100.42032392145614</v>
      </c>
      <c r="AP84" s="105">
        <f t="shared" si="62"/>
        <v>90.513336677655118</v>
      </c>
      <c r="AQ84" s="105">
        <f t="shared" si="63"/>
        <v>180.47726100043008</v>
      </c>
      <c r="AR84" s="105">
        <f t="shared" si="64"/>
        <v>0</v>
      </c>
      <c r="AS84" s="105">
        <f t="shared" si="65"/>
        <v>26.394668195499495</v>
      </c>
      <c r="AT84" s="105">
        <f t="shared" si="66"/>
        <v>0</v>
      </c>
      <c r="AU84" s="105">
        <f t="shared" si="67"/>
        <v>0</v>
      </c>
      <c r="AV84" s="105">
        <f t="shared" si="68"/>
        <v>447.79278701447612</v>
      </c>
      <c r="AW84" s="105">
        <f t="shared" si="69"/>
        <v>1220.0971728536624</v>
      </c>
      <c r="AX84" s="105">
        <f t="shared" si="70"/>
        <v>3029.0241436147335</v>
      </c>
      <c r="AY84" s="105">
        <f t="shared" si="71"/>
        <v>0</v>
      </c>
      <c r="AZ84" s="105">
        <f t="shared" si="72"/>
        <v>73.282281066360909</v>
      </c>
      <c r="BA84" s="105">
        <f t="shared" si="73"/>
        <v>23.230747455926615</v>
      </c>
      <c r="BB84" s="2"/>
      <c r="BC84" s="105">
        <f t="shared" si="74"/>
        <v>23.968946828768129</v>
      </c>
      <c r="BD84" s="105">
        <f t="shared" si="75"/>
        <v>1.2049007093682649</v>
      </c>
      <c r="BE84" s="105">
        <f t="shared" si="76"/>
        <v>0</v>
      </c>
      <c r="BF84" s="105">
        <f t="shared" si="77"/>
        <v>26.995647533951331</v>
      </c>
      <c r="BG84" s="105">
        <f t="shared" si="78"/>
        <v>0</v>
      </c>
      <c r="BH84" s="105">
        <f t="shared" si="79"/>
        <v>9.6233442842495123</v>
      </c>
      <c r="BI84" s="105">
        <f t="shared" si="80"/>
        <v>0</v>
      </c>
      <c r="BJ84" s="105">
        <f t="shared" si="81"/>
        <v>3.2686950274470412</v>
      </c>
      <c r="BK84" s="105">
        <f t="shared" si="82"/>
        <v>8.6685987709863497</v>
      </c>
      <c r="BL84" s="105">
        <f t="shared" si="83"/>
        <v>-0.88591516876268528</v>
      </c>
      <c r="BM84" s="105">
        <f t="shared" si="84"/>
        <v>0</v>
      </c>
      <c r="BN84" s="105">
        <f t="shared" si="85"/>
        <v>10.288392726359616</v>
      </c>
      <c r="BO84" s="105">
        <f t="shared" si="86"/>
        <v>9.2733892736822252</v>
      </c>
      <c r="BP84" s="105">
        <f t="shared" si="87"/>
        <v>18.490489443177307</v>
      </c>
      <c r="BQ84" s="105">
        <f t="shared" si="88"/>
        <v>0</v>
      </c>
      <c r="BR84" s="105">
        <f t="shared" si="89"/>
        <v>2.7042206365481594</v>
      </c>
      <c r="BS84" s="105">
        <f t="shared" si="90"/>
        <v>0</v>
      </c>
      <c r="BT84" s="105">
        <f t="shared" si="91"/>
        <v>0</v>
      </c>
      <c r="BU84" s="105">
        <f t="shared" si="92"/>
        <v>45.877844971297442</v>
      </c>
      <c r="BV84" s="105">
        <f t="shared" si="93"/>
        <v>125.00297139509097</v>
      </c>
      <c r="BW84" s="105">
        <f t="shared" si="94"/>
        <v>310.33349376076779</v>
      </c>
      <c r="BX84" s="105">
        <f t="shared" si="95"/>
        <v>0</v>
      </c>
      <c r="BY84" s="105">
        <f t="shared" si="96"/>
        <v>7.508010909065546</v>
      </c>
      <c r="BZ84" s="105">
        <f t="shared" si="97"/>
        <v>2.3800665425097827</v>
      </c>
    </row>
    <row r="85" spans="1:80" x14ac:dyDescent="0.3">
      <c r="A85" s="18" t="s">
        <v>38</v>
      </c>
      <c r="B85" s="21" t="s">
        <v>39</v>
      </c>
      <c r="C85" s="22">
        <f>_xlfn.XLOOKUP(A85,Rankings!K:K,Rankings!L:L)</f>
        <v>66</v>
      </c>
      <c r="D85" s="118">
        <f>_xlfn.XLOOKUP(A85,Rankings!K:K,Rankings!M:M)</f>
        <v>476.46000000000004</v>
      </c>
      <c r="E85" s="121">
        <v>32787.69</v>
      </c>
      <c r="F85" s="121">
        <v>0</v>
      </c>
      <c r="G85" s="121">
        <v>0</v>
      </c>
      <c r="H85" s="121">
        <v>14607.84</v>
      </c>
      <c r="I85" s="121">
        <v>0</v>
      </c>
      <c r="J85" s="121">
        <v>9865.4500000000025</v>
      </c>
      <c r="K85" s="121">
        <v>0</v>
      </c>
      <c r="L85" s="121">
        <v>10790.12</v>
      </c>
      <c r="M85" s="121">
        <v>0</v>
      </c>
      <c r="N85" s="121">
        <v>4694.4600000000009</v>
      </c>
      <c r="O85" s="121">
        <v>0</v>
      </c>
      <c r="P85" s="121">
        <v>7769.630000000001</v>
      </c>
      <c r="Q85" s="121">
        <v>7594.28</v>
      </c>
      <c r="R85" s="121">
        <v>2583.5899999999997</v>
      </c>
      <c r="S85" s="121">
        <v>0</v>
      </c>
      <c r="T85" s="121">
        <v>905.01</v>
      </c>
      <c r="U85" s="121">
        <v>0</v>
      </c>
      <c r="V85" s="121">
        <v>0</v>
      </c>
      <c r="W85" s="121">
        <v>35922.26999999999</v>
      </c>
      <c r="X85" s="121">
        <v>91227.670000000027</v>
      </c>
      <c r="Y85" s="121">
        <v>357573.50999999978</v>
      </c>
      <c r="Z85" s="121">
        <v>0</v>
      </c>
      <c r="AA85" s="121">
        <v>1903</v>
      </c>
      <c r="AB85" s="121">
        <v>1699.64</v>
      </c>
      <c r="AC85" s="121">
        <f t="shared" si="50"/>
        <v>579924.1599999998</v>
      </c>
      <c r="AD85" s="153">
        <v>307.42342105263162</v>
      </c>
      <c r="AE85" s="105">
        <f t="shared" si="51"/>
        <v>0</v>
      </c>
      <c r="AF85" s="105">
        <f t="shared" si="52"/>
        <v>0</v>
      </c>
      <c r="AG85" s="105">
        <f t="shared" si="53"/>
        <v>221.3309090909091</v>
      </c>
      <c r="AH85" s="105">
        <f t="shared" si="54"/>
        <v>0</v>
      </c>
      <c r="AI85" s="105">
        <f t="shared" si="55"/>
        <v>149.4765151515152</v>
      </c>
      <c r="AJ85" s="105">
        <f t="shared" si="56"/>
        <v>0</v>
      </c>
      <c r="AK85" s="105">
        <f t="shared" si="57"/>
        <v>163.48666666666668</v>
      </c>
      <c r="AL85" s="105">
        <f t="shared" si="58"/>
        <v>0</v>
      </c>
      <c r="AM85" s="105">
        <f t="shared" si="59"/>
        <v>71.128181818181829</v>
      </c>
      <c r="AN85" s="105">
        <f t="shared" si="60"/>
        <v>0</v>
      </c>
      <c r="AO85" s="105">
        <f t="shared" si="61"/>
        <v>117.72166666666668</v>
      </c>
      <c r="AP85" s="105">
        <f t="shared" si="62"/>
        <v>115.06484848484848</v>
      </c>
      <c r="AQ85" s="105">
        <f t="shared" si="63"/>
        <v>39.145303030303026</v>
      </c>
      <c r="AR85" s="105">
        <f t="shared" si="64"/>
        <v>0</v>
      </c>
      <c r="AS85" s="105">
        <f t="shared" si="65"/>
        <v>13.712272727272728</v>
      </c>
      <c r="AT85" s="105">
        <f t="shared" si="66"/>
        <v>0</v>
      </c>
      <c r="AU85" s="105">
        <f t="shared" si="67"/>
        <v>0</v>
      </c>
      <c r="AV85" s="105">
        <f t="shared" si="68"/>
        <v>544.27681818181804</v>
      </c>
      <c r="AW85" s="105">
        <f t="shared" si="69"/>
        <v>1382.2374242424246</v>
      </c>
      <c r="AX85" s="105">
        <f t="shared" si="70"/>
        <v>5417.780454545451</v>
      </c>
      <c r="AY85" s="105">
        <f t="shared" si="71"/>
        <v>0</v>
      </c>
      <c r="AZ85" s="105">
        <f t="shared" si="72"/>
        <v>28.833333333333332</v>
      </c>
      <c r="BA85" s="105">
        <f t="shared" si="73"/>
        <v>25.752121212121214</v>
      </c>
      <c r="BB85" s="2"/>
      <c r="BC85" s="105">
        <f t="shared" si="74"/>
        <v>68.815199597028084</v>
      </c>
      <c r="BD85" s="105">
        <f t="shared" si="75"/>
        <v>0</v>
      </c>
      <c r="BE85" s="105">
        <f t="shared" si="76"/>
        <v>0</v>
      </c>
      <c r="BF85" s="105">
        <f t="shared" si="77"/>
        <v>30.659110943206144</v>
      </c>
      <c r="BG85" s="105">
        <f t="shared" si="78"/>
        <v>0</v>
      </c>
      <c r="BH85" s="105">
        <f t="shared" si="79"/>
        <v>20.70572555933342</v>
      </c>
      <c r="BI85" s="105">
        <f t="shared" si="80"/>
        <v>0</v>
      </c>
      <c r="BJ85" s="105">
        <f t="shared" si="81"/>
        <v>22.646434118289047</v>
      </c>
      <c r="BK85" s="105">
        <f t="shared" si="82"/>
        <v>0</v>
      </c>
      <c r="BL85" s="105">
        <f t="shared" si="83"/>
        <v>9.8527893212441775</v>
      </c>
      <c r="BM85" s="105">
        <f t="shared" si="84"/>
        <v>0</v>
      </c>
      <c r="BN85" s="105">
        <f t="shared" si="85"/>
        <v>16.306993241825129</v>
      </c>
      <c r="BO85" s="105">
        <f t="shared" si="86"/>
        <v>15.938966544935564</v>
      </c>
      <c r="BP85" s="105">
        <f t="shared" si="87"/>
        <v>5.4224698820467605</v>
      </c>
      <c r="BQ85" s="105">
        <f t="shared" si="88"/>
        <v>0</v>
      </c>
      <c r="BR85" s="105">
        <f t="shared" si="89"/>
        <v>1.8994459136128949</v>
      </c>
      <c r="BS85" s="105">
        <f t="shared" si="90"/>
        <v>0</v>
      </c>
      <c r="BT85" s="105">
        <f t="shared" si="91"/>
        <v>0</v>
      </c>
      <c r="BU85" s="105">
        <f t="shared" si="92"/>
        <v>75.394093942828334</v>
      </c>
      <c r="BV85" s="105">
        <f t="shared" si="93"/>
        <v>191.4697351299165</v>
      </c>
      <c r="BW85" s="105">
        <f t="shared" si="94"/>
        <v>750.47959954665612</v>
      </c>
      <c r="BX85" s="105">
        <f t="shared" si="95"/>
        <v>0</v>
      </c>
      <c r="BY85" s="105">
        <f t="shared" si="96"/>
        <v>3.9940393737144775</v>
      </c>
      <c r="BZ85" s="105">
        <f t="shared" si="97"/>
        <v>3.5672249506779163</v>
      </c>
    </row>
    <row r="86" spans="1:80" x14ac:dyDescent="0.3">
      <c r="A86" s="18" t="s">
        <v>40</v>
      </c>
      <c r="B86" s="21" t="s">
        <v>41</v>
      </c>
      <c r="C86" s="22">
        <f>_xlfn.XLOOKUP(A86,Rankings!K:K,Rankings!L:L)</f>
        <v>199</v>
      </c>
      <c r="D86" s="118">
        <f>_xlfn.XLOOKUP(A86,Rankings!K:K,Rankings!M:M)</f>
        <v>833.94</v>
      </c>
      <c r="E86" s="121">
        <v>43530.849999999984</v>
      </c>
      <c r="F86" s="121">
        <v>0</v>
      </c>
      <c r="G86" s="121">
        <v>0</v>
      </c>
      <c r="H86" s="121">
        <v>0</v>
      </c>
      <c r="I86" s="121">
        <v>0</v>
      </c>
      <c r="J86" s="121">
        <v>19683.98</v>
      </c>
      <c r="K86" s="121">
        <v>0</v>
      </c>
      <c r="L86" s="121">
        <v>6747.5899999999992</v>
      </c>
      <c r="M86" s="121">
        <v>0</v>
      </c>
      <c r="N86" s="121">
        <v>5325.9699999999984</v>
      </c>
      <c r="O86" s="121">
        <v>0</v>
      </c>
      <c r="P86" s="121">
        <v>12789.469999999998</v>
      </c>
      <c r="Q86" s="121">
        <v>22654.019999999997</v>
      </c>
      <c r="R86" s="121">
        <v>38518.049999999996</v>
      </c>
      <c r="S86" s="121">
        <v>0</v>
      </c>
      <c r="T86" s="121">
        <v>3532.7599999999998</v>
      </c>
      <c r="U86" s="121">
        <v>0</v>
      </c>
      <c r="V86" s="121">
        <v>0</v>
      </c>
      <c r="W86" s="121">
        <v>737.78000000000009</v>
      </c>
      <c r="X86" s="121">
        <v>229610.16999999998</v>
      </c>
      <c r="Y86" s="121">
        <v>552560.24999999988</v>
      </c>
      <c r="Z86" s="121">
        <v>0</v>
      </c>
      <c r="AA86" s="121">
        <v>3000.5</v>
      </c>
      <c r="AB86" s="121">
        <v>1068.8000000000002</v>
      </c>
      <c r="AC86" s="121">
        <f t="shared" si="50"/>
        <v>939760.19</v>
      </c>
      <c r="AD86" s="153">
        <v>190.64155000000002</v>
      </c>
      <c r="AE86" s="105">
        <f t="shared" si="51"/>
        <v>0</v>
      </c>
      <c r="AF86" s="105">
        <f t="shared" si="52"/>
        <v>0</v>
      </c>
      <c r="AG86" s="105">
        <f t="shared" si="53"/>
        <v>0</v>
      </c>
      <c r="AH86" s="105">
        <f t="shared" si="54"/>
        <v>0</v>
      </c>
      <c r="AI86" s="105">
        <f t="shared" si="55"/>
        <v>98.914472361809047</v>
      </c>
      <c r="AJ86" s="105">
        <f t="shared" si="56"/>
        <v>0</v>
      </c>
      <c r="AK86" s="105">
        <f t="shared" si="57"/>
        <v>33.907487437185928</v>
      </c>
      <c r="AL86" s="105">
        <f t="shared" si="58"/>
        <v>0</v>
      </c>
      <c r="AM86" s="105">
        <f t="shared" si="59"/>
        <v>26.763668341708534</v>
      </c>
      <c r="AN86" s="105">
        <f t="shared" si="60"/>
        <v>0</v>
      </c>
      <c r="AO86" s="105">
        <f t="shared" si="61"/>
        <v>64.268693467336675</v>
      </c>
      <c r="AP86" s="105">
        <f t="shared" si="62"/>
        <v>113.83929648241204</v>
      </c>
      <c r="AQ86" s="105">
        <f t="shared" si="63"/>
        <v>193.55804020100501</v>
      </c>
      <c r="AR86" s="105">
        <f t="shared" si="64"/>
        <v>0</v>
      </c>
      <c r="AS86" s="105">
        <f t="shared" si="65"/>
        <v>17.752562814070352</v>
      </c>
      <c r="AT86" s="105">
        <f t="shared" si="66"/>
        <v>0</v>
      </c>
      <c r="AU86" s="105">
        <f t="shared" si="67"/>
        <v>0</v>
      </c>
      <c r="AV86" s="105">
        <f t="shared" si="68"/>
        <v>3.7074371859296487</v>
      </c>
      <c r="AW86" s="105">
        <f t="shared" si="69"/>
        <v>1153.8199497487437</v>
      </c>
      <c r="AX86" s="105">
        <f t="shared" si="70"/>
        <v>2776.6846733668335</v>
      </c>
      <c r="AY86" s="105">
        <f t="shared" si="71"/>
        <v>0</v>
      </c>
      <c r="AZ86" s="105">
        <f t="shared" si="72"/>
        <v>15.077889447236181</v>
      </c>
      <c r="BA86" s="105">
        <f t="shared" si="73"/>
        <v>5.3708542713567846</v>
      </c>
      <c r="BB86" s="2"/>
      <c r="BC86" s="105">
        <f t="shared" si="74"/>
        <v>52.199019114084926</v>
      </c>
      <c r="BD86" s="105">
        <f t="shared" si="75"/>
        <v>0</v>
      </c>
      <c r="BE86" s="105">
        <f t="shared" si="76"/>
        <v>0</v>
      </c>
      <c r="BF86" s="105">
        <f t="shared" si="77"/>
        <v>0</v>
      </c>
      <c r="BG86" s="105">
        <f t="shared" si="78"/>
        <v>0</v>
      </c>
      <c r="BH86" s="105">
        <f t="shared" si="79"/>
        <v>23.60359258459841</v>
      </c>
      <c r="BI86" s="105">
        <f t="shared" si="80"/>
        <v>0</v>
      </c>
      <c r="BJ86" s="105">
        <f t="shared" si="81"/>
        <v>8.091217593591864</v>
      </c>
      <c r="BK86" s="105">
        <f t="shared" si="82"/>
        <v>0</v>
      </c>
      <c r="BL86" s="105">
        <f t="shared" si="83"/>
        <v>6.3865146173585607</v>
      </c>
      <c r="BM86" s="105">
        <f t="shared" si="84"/>
        <v>0</v>
      </c>
      <c r="BN86" s="105">
        <f t="shared" si="85"/>
        <v>15.336199246948217</v>
      </c>
      <c r="BO86" s="105">
        <f t="shared" si="86"/>
        <v>27.165047845168711</v>
      </c>
      <c r="BP86" s="105">
        <f t="shared" si="87"/>
        <v>46.188035110439593</v>
      </c>
      <c r="BQ86" s="105">
        <f t="shared" si="88"/>
        <v>0</v>
      </c>
      <c r="BR86" s="105">
        <f t="shared" si="89"/>
        <v>4.2362280259970735</v>
      </c>
      <c r="BS86" s="105">
        <f t="shared" si="90"/>
        <v>0</v>
      </c>
      <c r="BT86" s="105">
        <f t="shared" si="91"/>
        <v>0</v>
      </c>
      <c r="BU86" s="105">
        <f t="shared" si="92"/>
        <v>0.88469194426457543</v>
      </c>
      <c r="BV86" s="105">
        <f t="shared" si="93"/>
        <v>275.33176247691677</v>
      </c>
      <c r="BW86" s="105">
        <f t="shared" si="94"/>
        <v>662.58993452766367</v>
      </c>
      <c r="BX86" s="105">
        <f t="shared" si="95"/>
        <v>0</v>
      </c>
      <c r="BY86" s="105">
        <f t="shared" si="96"/>
        <v>3.5979806700721872</v>
      </c>
      <c r="BZ86" s="105">
        <f t="shared" si="97"/>
        <v>1.2816269755617911</v>
      </c>
    </row>
    <row r="87" spans="1:80" x14ac:dyDescent="0.3">
      <c r="A87" s="18" t="s">
        <v>42</v>
      </c>
      <c r="B87" s="21" t="s">
        <v>43</v>
      </c>
      <c r="C87" s="22">
        <f>_xlfn.XLOOKUP(A87,Rankings!K:K,Rankings!L:L)</f>
        <v>113.78947368421052</v>
      </c>
      <c r="D87" s="118">
        <f>_xlfn.XLOOKUP(A87,Rankings!K:K,Rankings!M:M)</f>
        <v>1060.6400000000001</v>
      </c>
      <c r="E87" s="121">
        <v>32828.120000000003</v>
      </c>
      <c r="F87" s="121">
        <v>0</v>
      </c>
      <c r="G87" s="121">
        <v>0</v>
      </c>
      <c r="H87" s="121">
        <v>0</v>
      </c>
      <c r="I87" s="121">
        <v>0</v>
      </c>
      <c r="J87" s="121">
        <v>0</v>
      </c>
      <c r="K87" s="121">
        <v>0</v>
      </c>
      <c r="L87" s="121">
        <v>11613.690000000002</v>
      </c>
      <c r="M87" s="121">
        <v>3384.6</v>
      </c>
      <c r="N87" s="121">
        <v>13196.160000000002</v>
      </c>
      <c r="O87" s="121">
        <v>0</v>
      </c>
      <c r="P87" s="121">
        <v>5600.5799999999981</v>
      </c>
      <c r="Q87" s="121">
        <v>6437.32</v>
      </c>
      <c r="R87" s="121">
        <v>14166.700000000004</v>
      </c>
      <c r="S87" s="121">
        <v>0</v>
      </c>
      <c r="T87" s="121">
        <v>3813.19</v>
      </c>
      <c r="U87" s="121">
        <v>0</v>
      </c>
      <c r="V87" s="121">
        <v>0</v>
      </c>
      <c r="W87" s="121">
        <v>32468.140000000007</v>
      </c>
      <c r="X87" s="121">
        <v>159178.40000000011</v>
      </c>
      <c r="Y87" s="121">
        <v>352112.64000000019</v>
      </c>
      <c r="Z87" s="121">
        <v>0</v>
      </c>
      <c r="AA87" s="121">
        <v>2571.25</v>
      </c>
      <c r="AB87" s="121">
        <v>11258.76</v>
      </c>
      <c r="AC87" s="121">
        <f t="shared" si="50"/>
        <v>648629.55000000028</v>
      </c>
      <c r="AD87" s="153">
        <v>443.11323189847758</v>
      </c>
      <c r="AE87" s="105">
        <f t="shared" si="51"/>
        <v>0</v>
      </c>
      <c r="AF87" s="105">
        <f t="shared" si="52"/>
        <v>0</v>
      </c>
      <c r="AG87" s="105">
        <f t="shared" si="53"/>
        <v>0</v>
      </c>
      <c r="AH87" s="105">
        <f t="shared" si="54"/>
        <v>0</v>
      </c>
      <c r="AI87" s="105">
        <f t="shared" si="55"/>
        <v>0</v>
      </c>
      <c r="AJ87" s="105">
        <f t="shared" si="56"/>
        <v>0</v>
      </c>
      <c r="AK87" s="105">
        <f t="shared" si="57"/>
        <v>102.06295559666978</v>
      </c>
      <c r="AL87" s="105">
        <f t="shared" si="58"/>
        <v>29.744403330249771</v>
      </c>
      <c r="AM87" s="105">
        <f t="shared" si="59"/>
        <v>115.969953746531</v>
      </c>
      <c r="AN87" s="105">
        <f t="shared" si="60"/>
        <v>0</v>
      </c>
      <c r="AO87" s="105">
        <f t="shared" si="61"/>
        <v>49.218788159111917</v>
      </c>
      <c r="AP87" s="105">
        <f t="shared" si="62"/>
        <v>56.572192414431086</v>
      </c>
      <c r="AQ87" s="105">
        <f t="shared" si="63"/>
        <v>124.49921369102687</v>
      </c>
      <c r="AR87" s="105">
        <f t="shared" si="64"/>
        <v>0</v>
      </c>
      <c r="AS87" s="105">
        <f t="shared" si="65"/>
        <v>33.510920444033303</v>
      </c>
      <c r="AT87" s="105">
        <f t="shared" si="66"/>
        <v>0</v>
      </c>
      <c r="AU87" s="105">
        <f t="shared" si="67"/>
        <v>0</v>
      </c>
      <c r="AV87" s="105">
        <f t="shared" si="68"/>
        <v>285.33518038852924</v>
      </c>
      <c r="AW87" s="105">
        <f t="shared" si="69"/>
        <v>1398.8851063829798</v>
      </c>
      <c r="AX87" s="105">
        <f t="shared" si="70"/>
        <v>3094.4219056429251</v>
      </c>
      <c r="AY87" s="105">
        <f t="shared" si="71"/>
        <v>0</v>
      </c>
      <c r="AZ87" s="105">
        <f t="shared" si="72"/>
        <v>22.596554116558742</v>
      </c>
      <c r="BA87" s="105">
        <f t="shared" si="73"/>
        <v>98.943774283071235</v>
      </c>
      <c r="BB87" s="2"/>
      <c r="BC87" s="105">
        <f t="shared" si="74"/>
        <v>30.95123698898778</v>
      </c>
      <c r="BD87" s="105">
        <f t="shared" si="75"/>
        <v>0</v>
      </c>
      <c r="BE87" s="105">
        <f t="shared" si="76"/>
        <v>0</v>
      </c>
      <c r="BF87" s="105">
        <f t="shared" si="77"/>
        <v>0</v>
      </c>
      <c r="BG87" s="105">
        <f t="shared" si="78"/>
        <v>0</v>
      </c>
      <c r="BH87" s="105">
        <f t="shared" si="79"/>
        <v>0</v>
      </c>
      <c r="BI87" s="105">
        <f t="shared" si="80"/>
        <v>0</v>
      </c>
      <c r="BJ87" s="105">
        <f t="shared" si="81"/>
        <v>10.949700181022779</v>
      </c>
      <c r="BK87" s="105">
        <f t="shared" si="82"/>
        <v>3.1910921707648208</v>
      </c>
      <c r="BL87" s="105">
        <f t="shared" si="83"/>
        <v>12.441695580027154</v>
      </c>
      <c r="BM87" s="105">
        <f t="shared" si="84"/>
        <v>0</v>
      </c>
      <c r="BN87" s="105">
        <f t="shared" si="85"/>
        <v>5.280377885050533</v>
      </c>
      <c r="BO87" s="105">
        <f t="shared" si="86"/>
        <v>6.0692789259315125</v>
      </c>
      <c r="BP87" s="105">
        <f t="shared" si="87"/>
        <v>13.356746869814454</v>
      </c>
      <c r="BQ87" s="105">
        <f t="shared" si="88"/>
        <v>0</v>
      </c>
      <c r="BR87" s="105">
        <f t="shared" si="89"/>
        <v>3.5951783828631765</v>
      </c>
      <c r="BS87" s="105">
        <f t="shared" si="90"/>
        <v>0</v>
      </c>
      <c r="BT87" s="105">
        <f t="shared" si="91"/>
        <v>0</v>
      </c>
      <c r="BU87" s="105">
        <f t="shared" si="92"/>
        <v>30.611838135465383</v>
      </c>
      <c r="BV87" s="105">
        <f t="shared" si="93"/>
        <v>150.07768894252536</v>
      </c>
      <c r="BW87" s="105">
        <f t="shared" si="94"/>
        <v>331.98129431286787</v>
      </c>
      <c r="BX87" s="105">
        <f t="shared" si="95"/>
        <v>0</v>
      </c>
      <c r="BY87" s="105">
        <f t="shared" si="96"/>
        <v>2.4242438527681398</v>
      </c>
      <c r="BZ87" s="105">
        <f t="shared" si="97"/>
        <v>10.615062603710966</v>
      </c>
    </row>
    <row r="88" spans="1:80" x14ac:dyDescent="0.3">
      <c r="A88" s="18" t="s">
        <v>44</v>
      </c>
      <c r="B88" s="21" t="s">
        <v>45</v>
      </c>
      <c r="C88" s="22">
        <f>_xlfn.XLOOKUP(A88,Rankings!K:K,Rankings!L:L)</f>
        <v>147</v>
      </c>
      <c r="D88" s="118">
        <f>_xlfn.XLOOKUP(A88,Rankings!K:K,Rankings!M:M)</f>
        <v>751.77</v>
      </c>
      <c r="E88" s="121">
        <v>44568.529999999992</v>
      </c>
      <c r="F88" s="121">
        <v>15084.92</v>
      </c>
      <c r="G88" s="121">
        <v>0</v>
      </c>
      <c r="H88" s="121">
        <v>21234.230000000007</v>
      </c>
      <c r="I88" s="121">
        <v>37.15</v>
      </c>
      <c r="J88" s="121">
        <v>7673.3900000000021</v>
      </c>
      <c r="K88" s="121">
        <v>0</v>
      </c>
      <c r="L88" s="121">
        <v>6662.03</v>
      </c>
      <c r="M88" s="121">
        <v>16616.919999999998</v>
      </c>
      <c r="N88" s="121">
        <v>5831.380000000001</v>
      </c>
      <c r="O88" s="121">
        <v>0</v>
      </c>
      <c r="P88" s="121">
        <v>9854.0999999999931</v>
      </c>
      <c r="Q88" s="121">
        <v>5844.83</v>
      </c>
      <c r="R88" s="121">
        <v>32956.100000000006</v>
      </c>
      <c r="S88" s="121">
        <v>0</v>
      </c>
      <c r="T88" s="121">
        <v>4180.9099999999989</v>
      </c>
      <c r="U88" s="121">
        <v>0</v>
      </c>
      <c r="V88" s="121">
        <v>0</v>
      </c>
      <c r="W88" s="121">
        <v>41234.46</v>
      </c>
      <c r="X88" s="121">
        <v>133241.59</v>
      </c>
      <c r="Y88" s="121">
        <v>462649.25999999995</v>
      </c>
      <c r="Z88" s="121">
        <v>0</v>
      </c>
      <c r="AA88" s="121">
        <v>12163.61</v>
      </c>
      <c r="AB88" s="121">
        <v>2157.4899999999998</v>
      </c>
      <c r="AC88" s="121">
        <f t="shared" si="50"/>
        <v>821990.89999999991</v>
      </c>
      <c r="AD88" s="153">
        <v>235.03244604316552</v>
      </c>
      <c r="AE88" s="105">
        <f t="shared" si="51"/>
        <v>102.61850340136054</v>
      </c>
      <c r="AF88" s="105">
        <f t="shared" si="52"/>
        <v>0</v>
      </c>
      <c r="AG88" s="105">
        <f t="shared" si="53"/>
        <v>144.45054421768711</v>
      </c>
      <c r="AH88" s="105">
        <f t="shared" si="54"/>
        <v>0.25272108843537416</v>
      </c>
      <c r="AI88" s="105">
        <f t="shared" si="55"/>
        <v>52.19993197278913</v>
      </c>
      <c r="AJ88" s="105">
        <f t="shared" si="56"/>
        <v>0</v>
      </c>
      <c r="AK88" s="105">
        <f t="shared" si="57"/>
        <v>45.319931972789114</v>
      </c>
      <c r="AL88" s="105">
        <f t="shared" si="58"/>
        <v>113.04027210884352</v>
      </c>
      <c r="AM88" s="105">
        <f t="shared" si="59"/>
        <v>39.669251700680277</v>
      </c>
      <c r="AN88" s="105">
        <f t="shared" si="60"/>
        <v>0</v>
      </c>
      <c r="AO88" s="105">
        <f t="shared" si="61"/>
        <v>67.034693877550978</v>
      </c>
      <c r="AP88" s="105">
        <f t="shared" si="62"/>
        <v>39.760748299319729</v>
      </c>
      <c r="AQ88" s="105">
        <f t="shared" si="63"/>
        <v>224.19115646258507</v>
      </c>
      <c r="AR88" s="105">
        <f t="shared" si="64"/>
        <v>0</v>
      </c>
      <c r="AS88" s="105">
        <f t="shared" si="65"/>
        <v>28.441564625850333</v>
      </c>
      <c r="AT88" s="105">
        <f t="shared" si="66"/>
        <v>0</v>
      </c>
      <c r="AU88" s="105">
        <f t="shared" si="67"/>
        <v>0</v>
      </c>
      <c r="AV88" s="105">
        <f t="shared" si="68"/>
        <v>280.50653061224489</v>
      </c>
      <c r="AW88" s="105">
        <f t="shared" si="69"/>
        <v>906.40537414965979</v>
      </c>
      <c r="AX88" s="105">
        <f t="shared" si="70"/>
        <v>3147.2738775510202</v>
      </c>
      <c r="AY88" s="105">
        <f t="shared" si="71"/>
        <v>0</v>
      </c>
      <c r="AZ88" s="105">
        <f t="shared" si="72"/>
        <v>82.745646258503399</v>
      </c>
      <c r="BA88" s="105">
        <f t="shared" si="73"/>
        <v>14.676802721088434</v>
      </c>
      <c r="BB88" s="2"/>
      <c r="BC88" s="105">
        <f t="shared" si="74"/>
        <v>59.28479455152506</v>
      </c>
      <c r="BD88" s="105">
        <f t="shared" si="75"/>
        <v>20.065871210609629</v>
      </c>
      <c r="BE88" s="105">
        <f t="shared" si="76"/>
        <v>0</v>
      </c>
      <c r="BF88" s="105">
        <f t="shared" si="77"/>
        <v>28.245646939888541</v>
      </c>
      <c r="BG88" s="105">
        <f t="shared" si="78"/>
        <v>4.9416709897974115E-2</v>
      </c>
      <c r="BH88" s="105">
        <f t="shared" si="79"/>
        <v>10.207097915585887</v>
      </c>
      <c r="BI88" s="105">
        <f t="shared" si="80"/>
        <v>0</v>
      </c>
      <c r="BJ88" s="105">
        <f t="shared" si="81"/>
        <v>8.8617928355747111</v>
      </c>
      <c r="BK88" s="105">
        <f t="shared" si="82"/>
        <v>22.10372853399311</v>
      </c>
      <c r="BL88" s="105">
        <f t="shared" si="83"/>
        <v>7.7568671269138179</v>
      </c>
      <c r="BM88" s="105">
        <f t="shared" si="84"/>
        <v>0</v>
      </c>
      <c r="BN88" s="105">
        <f t="shared" si="85"/>
        <v>13.107865437567332</v>
      </c>
      <c r="BO88" s="105">
        <f t="shared" si="86"/>
        <v>7.7747582372268118</v>
      </c>
      <c r="BP88" s="105">
        <f t="shared" si="87"/>
        <v>43.838008965508074</v>
      </c>
      <c r="BQ88" s="105">
        <f t="shared" si="88"/>
        <v>0</v>
      </c>
      <c r="BR88" s="105">
        <f t="shared" si="89"/>
        <v>5.5614217114276956</v>
      </c>
      <c r="BS88" s="105">
        <f t="shared" si="90"/>
        <v>0</v>
      </c>
      <c r="BT88" s="105">
        <f t="shared" si="91"/>
        <v>0</v>
      </c>
      <c r="BU88" s="105">
        <f t="shared" si="92"/>
        <v>54.849834390837621</v>
      </c>
      <c r="BV88" s="105">
        <f t="shared" si="93"/>
        <v>177.23717360362878</v>
      </c>
      <c r="BW88" s="105">
        <f t="shared" si="94"/>
        <v>615.41330460114125</v>
      </c>
      <c r="BX88" s="105">
        <f t="shared" si="95"/>
        <v>0</v>
      </c>
      <c r="BY88" s="105">
        <f t="shared" si="96"/>
        <v>16.179961956449446</v>
      </c>
      <c r="BZ88" s="105">
        <f t="shared" si="97"/>
        <v>2.869880415552629</v>
      </c>
    </row>
    <row r="89" spans="1:80" x14ac:dyDescent="0.3">
      <c r="A89" s="18" t="s">
        <v>46</v>
      </c>
      <c r="B89" s="21" t="s">
        <v>47</v>
      </c>
      <c r="C89" s="22">
        <f>_xlfn.XLOOKUP(A89,Rankings!K:K,Rankings!L:L)</f>
        <v>75</v>
      </c>
      <c r="D89" s="118">
        <f>_xlfn.XLOOKUP(A89,Rankings!K:K,Rankings!M:M)</f>
        <v>397.3</v>
      </c>
      <c r="E89" s="121">
        <v>26150.730000000007</v>
      </c>
      <c r="F89" s="121">
        <v>0</v>
      </c>
      <c r="G89" s="121">
        <v>0</v>
      </c>
      <c r="H89" s="121">
        <v>0</v>
      </c>
      <c r="I89" s="121">
        <v>0</v>
      </c>
      <c r="J89" s="121">
        <v>0</v>
      </c>
      <c r="K89" s="121">
        <v>0</v>
      </c>
      <c r="L89" s="121">
        <v>8816.56</v>
      </c>
      <c r="M89" s="121">
        <v>18054.199999999997</v>
      </c>
      <c r="N89" s="121">
        <v>3141.3700000000003</v>
      </c>
      <c r="O89" s="121">
        <v>0</v>
      </c>
      <c r="P89" s="121">
        <v>8580.0399999999881</v>
      </c>
      <c r="Q89" s="121">
        <v>5509.98</v>
      </c>
      <c r="R89" s="121">
        <v>15716.919999999998</v>
      </c>
      <c r="S89" s="121">
        <v>0</v>
      </c>
      <c r="T89" s="121">
        <v>4916.6799999999994</v>
      </c>
      <c r="U89" s="121">
        <v>0</v>
      </c>
      <c r="V89" s="121">
        <v>0</v>
      </c>
      <c r="W89" s="121">
        <v>4985.1399999999994</v>
      </c>
      <c r="X89" s="121">
        <v>82583.540000000008</v>
      </c>
      <c r="Y89" s="121">
        <v>330739.98</v>
      </c>
      <c r="Z89" s="121">
        <v>0</v>
      </c>
      <c r="AA89" s="121">
        <v>1870</v>
      </c>
      <c r="AB89" s="121">
        <v>1626.5100000000002</v>
      </c>
      <c r="AC89" s="121">
        <f t="shared" si="50"/>
        <v>512691.64999999997</v>
      </c>
      <c r="AD89" s="153">
        <v>287.42888888888893</v>
      </c>
      <c r="AE89" s="105">
        <f t="shared" si="51"/>
        <v>0</v>
      </c>
      <c r="AF89" s="105">
        <f t="shared" si="52"/>
        <v>0</v>
      </c>
      <c r="AG89" s="105">
        <f t="shared" si="53"/>
        <v>0</v>
      </c>
      <c r="AH89" s="105">
        <f t="shared" si="54"/>
        <v>0</v>
      </c>
      <c r="AI89" s="105">
        <f t="shared" si="55"/>
        <v>0</v>
      </c>
      <c r="AJ89" s="105">
        <f t="shared" si="56"/>
        <v>0</v>
      </c>
      <c r="AK89" s="105">
        <f t="shared" si="57"/>
        <v>117.55413333333333</v>
      </c>
      <c r="AL89" s="105">
        <f t="shared" si="58"/>
        <v>240.72266666666664</v>
      </c>
      <c r="AM89" s="105">
        <f t="shared" si="59"/>
        <v>41.884933333333336</v>
      </c>
      <c r="AN89" s="105">
        <f t="shared" si="60"/>
        <v>0</v>
      </c>
      <c r="AO89" s="105">
        <f t="shared" si="61"/>
        <v>114.40053333333317</v>
      </c>
      <c r="AP89" s="105">
        <f t="shared" si="62"/>
        <v>73.466399999999993</v>
      </c>
      <c r="AQ89" s="105">
        <f t="shared" si="63"/>
        <v>209.5589333333333</v>
      </c>
      <c r="AR89" s="105">
        <f t="shared" si="64"/>
        <v>0</v>
      </c>
      <c r="AS89" s="105">
        <f t="shared" si="65"/>
        <v>65.555733333333322</v>
      </c>
      <c r="AT89" s="105">
        <f t="shared" si="66"/>
        <v>0</v>
      </c>
      <c r="AU89" s="105">
        <f t="shared" si="67"/>
        <v>0</v>
      </c>
      <c r="AV89" s="105">
        <f t="shared" si="68"/>
        <v>66.468533333333326</v>
      </c>
      <c r="AW89" s="105">
        <f t="shared" si="69"/>
        <v>1101.1138666666668</v>
      </c>
      <c r="AX89" s="105">
        <f t="shared" si="70"/>
        <v>4409.8663999999999</v>
      </c>
      <c r="AY89" s="105">
        <f t="shared" si="71"/>
        <v>0</v>
      </c>
      <c r="AZ89" s="105">
        <f t="shared" si="72"/>
        <v>24.933333333333334</v>
      </c>
      <c r="BA89" s="105">
        <f t="shared" si="73"/>
        <v>21.686800000000002</v>
      </c>
      <c r="BB89" s="2"/>
      <c r="BC89" s="105">
        <f t="shared" si="74"/>
        <v>65.821117543418083</v>
      </c>
      <c r="BD89" s="105">
        <f t="shared" si="75"/>
        <v>0</v>
      </c>
      <c r="BE89" s="105">
        <f t="shared" si="76"/>
        <v>0</v>
      </c>
      <c r="BF89" s="105">
        <f t="shared" si="77"/>
        <v>0</v>
      </c>
      <c r="BG89" s="105">
        <f t="shared" si="78"/>
        <v>0</v>
      </c>
      <c r="BH89" s="105">
        <f t="shared" si="79"/>
        <v>0</v>
      </c>
      <c r="BI89" s="105">
        <f t="shared" si="80"/>
        <v>0</v>
      </c>
      <c r="BJ89" s="105">
        <f t="shared" si="81"/>
        <v>22.1911905361188</v>
      </c>
      <c r="BK89" s="105">
        <f t="shared" si="82"/>
        <v>45.442235086836135</v>
      </c>
      <c r="BL89" s="105">
        <f t="shared" si="83"/>
        <v>7.9067958721369251</v>
      </c>
      <c r="BM89" s="105">
        <f t="shared" si="84"/>
        <v>0</v>
      </c>
      <c r="BN89" s="105">
        <f t="shared" si="85"/>
        <v>21.595872136924207</v>
      </c>
      <c r="BO89" s="105">
        <f t="shared" si="86"/>
        <v>13.868562798892523</v>
      </c>
      <c r="BP89" s="105">
        <f t="shared" si="87"/>
        <v>39.559325446765662</v>
      </c>
      <c r="BQ89" s="105">
        <f t="shared" si="88"/>
        <v>0</v>
      </c>
      <c r="BR89" s="105">
        <f t="shared" si="89"/>
        <v>12.375232821545429</v>
      </c>
      <c r="BS89" s="105">
        <f t="shared" si="90"/>
        <v>0</v>
      </c>
      <c r="BT89" s="105">
        <f t="shared" si="91"/>
        <v>0</v>
      </c>
      <c r="BU89" s="105">
        <f t="shared" si="92"/>
        <v>12.547545935061665</v>
      </c>
      <c r="BV89" s="105">
        <f t="shared" si="93"/>
        <v>207.86191794613643</v>
      </c>
      <c r="BW89" s="105">
        <f t="shared" si="94"/>
        <v>832.4691165366221</v>
      </c>
      <c r="BX89" s="105">
        <f t="shared" si="95"/>
        <v>0</v>
      </c>
      <c r="BY89" s="105">
        <f t="shared" si="96"/>
        <v>4.7067707022401208</v>
      </c>
      <c r="BZ89" s="105">
        <f t="shared" si="97"/>
        <v>4.0939088849735716</v>
      </c>
    </row>
    <row r="90" spans="1:80" x14ac:dyDescent="0.3">
      <c r="A90" s="18" t="s">
        <v>48</v>
      </c>
      <c r="B90" s="21" t="s">
        <v>49</v>
      </c>
      <c r="C90" s="22">
        <f>_xlfn.XLOOKUP(A90,Rankings!K:K,Rankings!L:L)</f>
        <v>222.48421052631579</v>
      </c>
      <c r="D90" s="118">
        <f>_xlfn.XLOOKUP(A90,Rankings!K:K,Rankings!M:M)</f>
        <v>1240.22</v>
      </c>
      <c r="E90" s="121">
        <v>71822.06</v>
      </c>
      <c r="F90" s="121">
        <v>0</v>
      </c>
      <c r="G90" s="121">
        <v>0</v>
      </c>
      <c r="H90" s="121">
        <v>2768</v>
      </c>
      <c r="I90" s="121">
        <v>0</v>
      </c>
      <c r="J90" s="121">
        <v>0</v>
      </c>
      <c r="K90" s="121">
        <v>0</v>
      </c>
      <c r="L90" s="121">
        <v>13079.460000000003</v>
      </c>
      <c r="M90" s="121">
        <v>0</v>
      </c>
      <c r="N90" s="121">
        <v>12314.62</v>
      </c>
      <c r="O90" s="121">
        <v>0</v>
      </c>
      <c r="P90" s="121">
        <v>33607.500000000007</v>
      </c>
      <c r="Q90" s="121">
        <v>3861.0600000000004</v>
      </c>
      <c r="R90" s="121">
        <v>27760.290000000005</v>
      </c>
      <c r="S90" s="121">
        <v>0</v>
      </c>
      <c r="T90" s="121">
        <v>10828.62</v>
      </c>
      <c r="U90" s="121">
        <v>0</v>
      </c>
      <c r="V90" s="121">
        <v>0</v>
      </c>
      <c r="W90" s="121">
        <v>1784.62</v>
      </c>
      <c r="X90" s="121">
        <v>405061.75999999995</v>
      </c>
      <c r="Y90" s="121">
        <v>753002.88000000035</v>
      </c>
      <c r="Z90" s="121">
        <v>0</v>
      </c>
      <c r="AA90" s="121">
        <v>5750</v>
      </c>
      <c r="AB90" s="121">
        <v>2889.4300000000003</v>
      </c>
      <c r="AC90" s="121">
        <f t="shared" si="50"/>
        <v>1344530.3000000003</v>
      </c>
      <c r="AD90" s="153">
        <v>197.18368459379218</v>
      </c>
      <c r="AE90" s="105">
        <f t="shared" si="51"/>
        <v>0</v>
      </c>
      <c r="AF90" s="105">
        <f t="shared" si="52"/>
        <v>0</v>
      </c>
      <c r="AG90" s="105">
        <f t="shared" si="53"/>
        <v>12.441332323996972</v>
      </c>
      <c r="AH90" s="105">
        <f t="shared" si="54"/>
        <v>0</v>
      </c>
      <c r="AI90" s="105">
        <f t="shared" si="55"/>
        <v>0</v>
      </c>
      <c r="AJ90" s="105">
        <f t="shared" si="56"/>
        <v>0</v>
      </c>
      <c r="AK90" s="105">
        <f t="shared" si="57"/>
        <v>58.788261733535215</v>
      </c>
      <c r="AL90" s="105">
        <f t="shared" si="58"/>
        <v>0</v>
      </c>
      <c r="AM90" s="105">
        <f t="shared" si="59"/>
        <v>55.350534632853901</v>
      </c>
      <c r="AN90" s="105">
        <f t="shared" si="60"/>
        <v>0</v>
      </c>
      <c r="AO90" s="105">
        <f t="shared" si="61"/>
        <v>151.05566332324</v>
      </c>
      <c r="AP90" s="105">
        <f t="shared" si="62"/>
        <v>17.354310181680546</v>
      </c>
      <c r="AQ90" s="105">
        <f t="shared" si="63"/>
        <v>124.77420278198336</v>
      </c>
      <c r="AR90" s="105">
        <f t="shared" si="64"/>
        <v>0</v>
      </c>
      <c r="AS90" s="105">
        <f t="shared" si="65"/>
        <v>48.671408970476918</v>
      </c>
      <c r="AT90" s="105">
        <f t="shared" si="66"/>
        <v>0</v>
      </c>
      <c r="AU90" s="105">
        <f t="shared" si="67"/>
        <v>0</v>
      </c>
      <c r="AV90" s="105">
        <f t="shared" si="68"/>
        <v>8.0213332702498104</v>
      </c>
      <c r="AW90" s="105">
        <f t="shared" si="69"/>
        <v>1820.6314912944736</v>
      </c>
      <c r="AX90" s="105">
        <f t="shared" si="70"/>
        <v>3384.522785768359</v>
      </c>
      <c r="AY90" s="105">
        <f t="shared" si="71"/>
        <v>0</v>
      </c>
      <c r="AZ90" s="105">
        <f t="shared" si="72"/>
        <v>25.844530658591975</v>
      </c>
      <c r="BA90" s="105">
        <f t="shared" si="73"/>
        <v>12.987123864496594</v>
      </c>
      <c r="BB90" s="2"/>
      <c r="BC90" s="105">
        <f t="shared" si="74"/>
        <v>57.910741642611789</v>
      </c>
      <c r="BD90" s="105">
        <f t="shared" si="75"/>
        <v>0</v>
      </c>
      <c r="BE90" s="105">
        <f t="shared" si="76"/>
        <v>0</v>
      </c>
      <c r="BF90" s="105">
        <f t="shared" si="77"/>
        <v>2.2318620889842125</v>
      </c>
      <c r="BG90" s="105">
        <f t="shared" si="78"/>
        <v>0</v>
      </c>
      <c r="BH90" s="105">
        <f t="shared" si="79"/>
        <v>0</v>
      </c>
      <c r="BI90" s="105">
        <f t="shared" si="80"/>
        <v>0</v>
      </c>
      <c r="BJ90" s="105">
        <f t="shared" si="81"/>
        <v>10.546080534098792</v>
      </c>
      <c r="BK90" s="105">
        <f t="shared" si="82"/>
        <v>0</v>
      </c>
      <c r="BL90" s="105">
        <f t="shared" si="83"/>
        <v>9.9293834964764311</v>
      </c>
      <c r="BM90" s="105">
        <f t="shared" si="84"/>
        <v>0</v>
      </c>
      <c r="BN90" s="105">
        <f t="shared" si="85"/>
        <v>27.098014868329816</v>
      </c>
      <c r="BO90" s="105">
        <f t="shared" si="86"/>
        <v>3.1132057215655289</v>
      </c>
      <c r="BP90" s="105">
        <f t="shared" si="87"/>
        <v>22.383359403976716</v>
      </c>
      <c r="BQ90" s="105">
        <f t="shared" si="88"/>
        <v>0</v>
      </c>
      <c r="BR90" s="105">
        <f t="shared" si="89"/>
        <v>8.7312089790521039</v>
      </c>
      <c r="BS90" s="105">
        <f t="shared" si="90"/>
        <v>0</v>
      </c>
      <c r="BT90" s="105">
        <f t="shared" si="91"/>
        <v>0</v>
      </c>
      <c r="BU90" s="105">
        <f t="shared" si="92"/>
        <v>1.4389543790617791</v>
      </c>
      <c r="BV90" s="105">
        <f t="shared" si="93"/>
        <v>326.60476367096157</v>
      </c>
      <c r="BW90" s="105">
        <f t="shared" si="94"/>
        <v>607.15266646240207</v>
      </c>
      <c r="BX90" s="105">
        <f t="shared" si="95"/>
        <v>0</v>
      </c>
      <c r="BY90" s="105">
        <f t="shared" si="96"/>
        <v>4.6362742094144584</v>
      </c>
      <c r="BZ90" s="105">
        <f t="shared" si="97"/>
        <v>2.3297721372014646</v>
      </c>
      <c r="CA90" s="21" t="s">
        <v>794</v>
      </c>
    </row>
    <row r="91" spans="1:80" x14ac:dyDescent="0.3">
      <c r="A91" s="18" t="s">
        <v>50</v>
      </c>
      <c r="B91" s="21" t="s">
        <v>51</v>
      </c>
      <c r="C91" s="22">
        <f>_xlfn.XLOOKUP(A91,Rankings!K:K,Rankings!L:L)</f>
        <v>129.20526315789473</v>
      </c>
      <c r="D91" s="118">
        <f>_xlfn.XLOOKUP(A91,Rankings!K:K,Rankings!M:M)</f>
        <v>1067.8699999999999</v>
      </c>
      <c r="E91" s="121">
        <v>56490.12999999999</v>
      </c>
      <c r="F91" s="121">
        <v>6849.11</v>
      </c>
      <c r="G91" s="121">
        <v>0</v>
      </c>
      <c r="H91" s="121">
        <v>33835.420000000006</v>
      </c>
      <c r="I91" s="121">
        <v>1105.82</v>
      </c>
      <c r="J91" s="121">
        <v>14919.380000000001</v>
      </c>
      <c r="K91" s="121">
        <v>0</v>
      </c>
      <c r="L91" s="121">
        <v>13427.269999999999</v>
      </c>
      <c r="M91" s="121">
        <v>0</v>
      </c>
      <c r="N91" s="121">
        <v>12937.130000000001</v>
      </c>
      <c r="O91" s="121">
        <v>0</v>
      </c>
      <c r="P91" s="121">
        <v>18652.419999999966</v>
      </c>
      <c r="Q91" s="121">
        <v>15274.539999999999</v>
      </c>
      <c r="R91" s="121">
        <v>14248.450000000003</v>
      </c>
      <c r="S91" s="121">
        <v>0</v>
      </c>
      <c r="T91" s="121">
        <v>9372.6099999999988</v>
      </c>
      <c r="U91" s="121">
        <v>0</v>
      </c>
      <c r="V91" s="121">
        <v>0</v>
      </c>
      <c r="W91" s="121">
        <v>1650.52</v>
      </c>
      <c r="X91" s="121">
        <v>161846.6099999999</v>
      </c>
      <c r="Y91" s="121">
        <v>481152.98</v>
      </c>
      <c r="Z91" s="121">
        <v>0</v>
      </c>
      <c r="AA91" s="121">
        <v>4209.3999999999996</v>
      </c>
      <c r="AB91" s="121">
        <v>3690.64</v>
      </c>
      <c r="AC91" s="121">
        <f t="shared" si="50"/>
        <v>849662.42999999993</v>
      </c>
      <c r="AD91" s="153">
        <v>348.99340352240262</v>
      </c>
      <c r="AE91" s="105">
        <f t="shared" si="51"/>
        <v>53.00952788300949</v>
      </c>
      <c r="AF91" s="105">
        <f t="shared" si="52"/>
        <v>0</v>
      </c>
      <c r="AG91" s="105">
        <f t="shared" si="53"/>
        <v>261.87338791804154</v>
      </c>
      <c r="AH91" s="105">
        <f t="shared" si="54"/>
        <v>8.5586296794166774</v>
      </c>
      <c r="AI91" s="105">
        <f t="shared" si="55"/>
        <v>115.47037353863702</v>
      </c>
      <c r="AJ91" s="105">
        <f t="shared" si="56"/>
        <v>0</v>
      </c>
      <c r="AK91" s="105">
        <f t="shared" si="57"/>
        <v>103.92200496965252</v>
      </c>
      <c r="AL91" s="105">
        <f t="shared" si="58"/>
        <v>0</v>
      </c>
      <c r="AM91" s="105">
        <f t="shared" si="59"/>
        <v>100.12850625280053</v>
      </c>
      <c r="AN91" s="105">
        <f t="shared" si="60"/>
        <v>0</v>
      </c>
      <c r="AO91" s="105">
        <f t="shared" si="61"/>
        <v>144.36269501812674</v>
      </c>
      <c r="AP91" s="105">
        <f t="shared" si="62"/>
        <v>118.21917797058943</v>
      </c>
      <c r="AQ91" s="105">
        <f t="shared" si="63"/>
        <v>110.27762841663613</v>
      </c>
      <c r="AR91" s="105">
        <f t="shared" si="64"/>
        <v>0</v>
      </c>
      <c r="AS91" s="105">
        <f t="shared" si="65"/>
        <v>72.540466006761974</v>
      </c>
      <c r="AT91" s="105">
        <f t="shared" si="66"/>
        <v>0</v>
      </c>
      <c r="AU91" s="105">
        <f t="shared" si="67"/>
        <v>0</v>
      </c>
      <c r="AV91" s="105">
        <f t="shared" si="68"/>
        <v>12.774402215976211</v>
      </c>
      <c r="AW91" s="105">
        <f t="shared" si="69"/>
        <v>1252.6317120860313</v>
      </c>
      <c r="AX91" s="105">
        <f t="shared" si="70"/>
        <v>3723.9425719988594</v>
      </c>
      <c r="AY91" s="105">
        <f t="shared" si="71"/>
        <v>0</v>
      </c>
      <c r="AZ91" s="105">
        <f t="shared" si="72"/>
        <v>32.579168194223797</v>
      </c>
      <c r="BA91" s="105">
        <f t="shared" si="73"/>
        <v>28.564161472972422</v>
      </c>
      <c r="BB91" s="2"/>
      <c r="BC91" s="105">
        <f t="shared" si="74"/>
        <v>52.899819266390097</v>
      </c>
      <c r="BD91" s="105">
        <f t="shared" si="75"/>
        <v>6.4138050511766416</v>
      </c>
      <c r="BE91" s="105">
        <f t="shared" si="76"/>
        <v>0</v>
      </c>
      <c r="BF91" s="105">
        <f t="shared" si="77"/>
        <v>31.684961652635629</v>
      </c>
      <c r="BG91" s="105">
        <f t="shared" si="78"/>
        <v>1.035538033655782</v>
      </c>
      <c r="BH91" s="105">
        <f t="shared" si="79"/>
        <v>13.971157537902556</v>
      </c>
      <c r="BI91" s="105">
        <f t="shared" si="80"/>
        <v>0</v>
      </c>
      <c r="BJ91" s="105">
        <f t="shared" si="81"/>
        <v>12.573880715817468</v>
      </c>
      <c r="BK91" s="105">
        <f t="shared" si="82"/>
        <v>0</v>
      </c>
      <c r="BL91" s="105">
        <f t="shared" si="83"/>
        <v>12.114892262166745</v>
      </c>
      <c r="BM91" s="105">
        <f t="shared" si="84"/>
        <v>0</v>
      </c>
      <c r="BN91" s="105">
        <f t="shared" si="85"/>
        <v>17.466938859598983</v>
      </c>
      <c r="BO91" s="105">
        <f t="shared" si="86"/>
        <v>14.303744837854795</v>
      </c>
      <c r="BP91" s="105">
        <f t="shared" si="87"/>
        <v>13.34286945040127</v>
      </c>
      <c r="BQ91" s="105">
        <f t="shared" si="88"/>
        <v>0</v>
      </c>
      <c r="BR91" s="105">
        <f t="shared" si="89"/>
        <v>8.7769204116605959</v>
      </c>
      <c r="BS91" s="105">
        <f t="shared" si="90"/>
        <v>0</v>
      </c>
      <c r="BT91" s="105">
        <f t="shared" si="91"/>
        <v>0</v>
      </c>
      <c r="BU91" s="105">
        <f t="shared" si="92"/>
        <v>1.5456188487362696</v>
      </c>
      <c r="BV91" s="105">
        <f t="shared" si="93"/>
        <v>151.5602180040641</v>
      </c>
      <c r="BW91" s="105">
        <f t="shared" si="94"/>
        <v>450.57261651699179</v>
      </c>
      <c r="BX91" s="105">
        <f t="shared" si="95"/>
        <v>0</v>
      </c>
      <c r="BY91" s="105">
        <f t="shared" si="96"/>
        <v>3.941865582889303</v>
      </c>
      <c r="BZ91" s="105">
        <f t="shared" si="97"/>
        <v>3.4560761141337433</v>
      </c>
      <c r="CA91" s="21" t="s">
        <v>797</v>
      </c>
    </row>
    <row r="92" spans="1:80" x14ac:dyDescent="0.3">
      <c r="A92" s="18" t="s">
        <v>55</v>
      </c>
      <c r="B92" s="21" t="s">
        <v>56</v>
      </c>
      <c r="C92" s="22">
        <f>_xlfn.XLOOKUP(A92,Rankings!K:K,Rankings!L:L)</f>
        <v>111.04368421052632</v>
      </c>
      <c r="D92" s="118">
        <f>_xlfn.XLOOKUP(A92,Rankings!K:K,Rankings!M:M)</f>
        <v>419.07</v>
      </c>
      <c r="E92" s="121">
        <v>38674.529999999992</v>
      </c>
      <c r="F92" s="121">
        <v>2747.3299999999995</v>
      </c>
      <c r="G92" s="121">
        <v>0</v>
      </c>
      <c r="H92" s="121">
        <v>0</v>
      </c>
      <c r="I92" s="121">
        <v>0</v>
      </c>
      <c r="J92" s="121">
        <v>0</v>
      </c>
      <c r="K92" s="121">
        <v>0</v>
      </c>
      <c r="L92" s="121">
        <v>5800.1900000000005</v>
      </c>
      <c r="M92" s="121">
        <v>14010.399999999998</v>
      </c>
      <c r="N92" s="121">
        <v>4346.4399999999996</v>
      </c>
      <c r="O92" s="121">
        <v>0</v>
      </c>
      <c r="P92" s="121">
        <v>5670.3200000000033</v>
      </c>
      <c r="Q92" s="121">
        <v>30257.07</v>
      </c>
      <c r="R92" s="121">
        <v>19793.430000000011</v>
      </c>
      <c r="S92" s="121">
        <v>0</v>
      </c>
      <c r="T92" s="121">
        <v>7371.0299999999988</v>
      </c>
      <c r="U92" s="121">
        <v>0</v>
      </c>
      <c r="V92" s="121">
        <v>0</v>
      </c>
      <c r="W92" s="121">
        <v>17930.209999999995</v>
      </c>
      <c r="X92" s="121">
        <v>138229.82</v>
      </c>
      <c r="Y92" s="121">
        <v>363507.05000000005</v>
      </c>
      <c r="Z92" s="121">
        <v>0</v>
      </c>
      <c r="AA92" s="121">
        <v>10046.66</v>
      </c>
      <c r="AB92" s="121">
        <v>441.76</v>
      </c>
      <c r="AC92" s="121">
        <f t="shared" si="50"/>
        <v>658826.24000000011</v>
      </c>
      <c r="AD92" s="153">
        <v>279.4837634408604</v>
      </c>
      <c r="AE92" s="105">
        <f t="shared" si="51"/>
        <v>24.740983870738393</v>
      </c>
      <c r="AF92" s="105">
        <f t="shared" si="52"/>
        <v>0</v>
      </c>
      <c r="AG92" s="105">
        <f t="shared" si="53"/>
        <v>0</v>
      </c>
      <c r="AH92" s="105">
        <f t="shared" si="54"/>
        <v>0</v>
      </c>
      <c r="AI92" s="105">
        <f t="shared" si="55"/>
        <v>0</v>
      </c>
      <c r="AJ92" s="105">
        <f t="shared" si="56"/>
        <v>0</v>
      </c>
      <c r="AK92" s="105">
        <f t="shared" si="57"/>
        <v>52.233407430930455</v>
      </c>
      <c r="AL92" s="105">
        <f t="shared" si="58"/>
        <v>126.17016536877377</v>
      </c>
      <c r="AM92" s="105">
        <f t="shared" si="59"/>
        <v>39.141712839423079</v>
      </c>
      <c r="AN92" s="105">
        <f t="shared" si="60"/>
        <v>0</v>
      </c>
      <c r="AO92" s="105">
        <f t="shared" si="61"/>
        <v>51.063867704981</v>
      </c>
      <c r="AP92" s="105">
        <f t="shared" si="62"/>
        <v>272.47898171890625</v>
      </c>
      <c r="AQ92" s="105">
        <f t="shared" si="63"/>
        <v>178.24903902210139</v>
      </c>
      <c r="AR92" s="105">
        <f t="shared" si="64"/>
        <v>0</v>
      </c>
      <c r="AS92" s="105">
        <f t="shared" si="65"/>
        <v>66.379551907025672</v>
      </c>
      <c r="AT92" s="105">
        <f t="shared" si="66"/>
        <v>0</v>
      </c>
      <c r="AU92" s="105">
        <f t="shared" si="67"/>
        <v>0</v>
      </c>
      <c r="AV92" s="105">
        <f t="shared" si="68"/>
        <v>161.46987671992525</v>
      </c>
      <c r="AW92" s="105">
        <f t="shared" si="69"/>
        <v>1244.8237914903095</v>
      </c>
      <c r="AX92" s="105">
        <f t="shared" si="70"/>
        <v>3273.5499779603097</v>
      </c>
      <c r="AY92" s="105">
        <f t="shared" si="71"/>
        <v>0</v>
      </c>
      <c r="AZ92" s="105">
        <f t="shared" si="72"/>
        <v>90.4748439447728</v>
      </c>
      <c r="BA92" s="105">
        <f t="shared" si="73"/>
        <v>3.9782541721370914</v>
      </c>
      <c r="BB92" s="2"/>
      <c r="BC92" s="105">
        <f t="shared" si="74"/>
        <v>92.286563104016011</v>
      </c>
      <c r="BD92" s="105">
        <f t="shared" si="75"/>
        <v>6.5557782709332555</v>
      </c>
      <c r="BE92" s="105">
        <f t="shared" si="76"/>
        <v>0</v>
      </c>
      <c r="BF92" s="105">
        <f t="shared" si="77"/>
        <v>0</v>
      </c>
      <c r="BG92" s="105">
        <f t="shared" si="78"/>
        <v>0</v>
      </c>
      <c r="BH92" s="105">
        <f t="shared" si="79"/>
        <v>0</v>
      </c>
      <c r="BI92" s="105">
        <f t="shared" si="80"/>
        <v>0</v>
      </c>
      <c r="BJ92" s="105">
        <f t="shared" si="81"/>
        <v>13.84062328489274</v>
      </c>
      <c r="BK92" s="105">
        <f t="shared" si="82"/>
        <v>33.432123511585175</v>
      </c>
      <c r="BL92" s="105">
        <f t="shared" si="83"/>
        <v>10.371632424177344</v>
      </c>
      <c r="BM92" s="105">
        <f t="shared" si="84"/>
        <v>0</v>
      </c>
      <c r="BN92" s="105">
        <f t="shared" si="85"/>
        <v>13.530722790941855</v>
      </c>
      <c r="BO92" s="105">
        <f t="shared" si="86"/>
        <v>72.200515427016967</v>
      </c>
      <c r="BP92" s="105">
        <f t="shared" si="87"/>
        <v>47.231798983463413</v>
      </c>
      <c r="BQ92" s="105">
        <f t="shared" si="88"/>
        <v>0</v>
      </c>
      <c r="BR92" s="105">
        <f t="shared" si="89"/>
        <v>17.589018541055193</v>
      </c>
      <c r="BS92" s="105">
        <f t="shared" si="90"/>
        <v>0</v>
      </c>
      <c r="BT92" s="105">
        <f t="shared" si="91"/>
        <v>0</v>
      </c>
      <c r="BU92" s="105">
        <f t="shared" si="92"/>
        <v>42.785715990168697</v>
      </c>
      <c r="BV92" s="105">
        <f t="shared" si="93"/>
        <v>329.84899897391847</v>
      </c>
      <c r="BW92" s="105">
        <f t="shared" si="94"/>
        <v>867.41367790583922</v>
      </c>
      <c r="BX92" s="105">
        <f t="shared" si="95"/>
        <v>0</v>
      </c>
      <c r="BY92" s="105">
        <f t="shared" si="96"/>
        <v>23.973703677189967</v>
      </c>
      <c r="BZ92" s="105">
        <f t="shared" si="97"/>
        <v>1.0541436991433413</v>
      </c>
      <c r="CA92" s="21" t="s">
        <v>808</v>
      </c>
    </row>
    <row r="93" spans="1:80" x14ac:dyDescent="0.3">
      <c r="A93" s="18" t="s">
        <v>57</v>
      </c>
      <c r="B93" s="21" t="s">
        <v>58</v>
      </c>
      <c r="C93" s="22">
        <f>_xlfn.XLOOKUP(A93,Rankings!K:K,Rankings!L:L)</f>
        <v>51</v>
      </c>
      <c r="D93" s="118">
        <f>_xlfn.XLOOKUP(A93,Rankings!K:K,Rankings!M:M)</f>
        <v>202.57</v>
      </c>
      <c r="E93" s="121">
        <v>25929.999999999996</v>
      </c>
      <c r="F93" s="121">
        <v>0</v>
      </c>
      <c r="G93" s="121">
        <v>0</v>
      </c>
      <c r="H93" s="121">
        <v>0</v>
      </c>
      <c r="I93" s="121">
        <v>219.39</v>
      </c>
      <c r="J93" s="121">
        <v>0</v>
      </c>
      <c r="K93" s="121">
        <v>0</v>
      </c>
      <c r="L93" s="121">
        <v>6007.5</v>
      </c>
      <c r="M93" s="121">
        <v>5557.6799999999994</v>
      </c>
      <c r="N93" s="121">
        <v>2784.07</v>
      </c>
      <c r="O93" s="121">
        <v>0</v>
      </c>
      <c r="P93" s="121">
        <v>5409.91</v>
      </c>
      <c r="Q93" s="121">
        <v>-1821.9699999999998</v>
      </c>
      <c r="R93" s="121">
        <v>9171.07</v>
      </c>
      <c r="S93" s="121">
        <v>0</v>
      </c>
      <c r="T93" s="121">
        <v>2389.3999999999996</v>
      </c>
      <c r="U93" s="121">
        <v>0</v>
      </c>
      <c r="V93" s="121">
        <v>0</v>
      </c>
      <c r="W93" s="121">
        <v>13872.750000000004</v>
      </c>
      <c r="X93" s="121">
        <v>82622.120000000024</v>
      </c>
      <c r="Y93" s="121">
        <v>164160.66999999998</v>
      </c>
      <c r="Z93" s="121">
        <v>0</v>
      </c>
      <c r="AA93" s="121">
        <v>2217.5</v>
      </c>
      <c r="AB93" s="121">
        <v>967.83</v>
      </c>
      <c r="AC93" s="121">
        <f t="shared" si="50"/>
        <v>319487.92</v>
      </c>
      <c r="AD93" s="153">
        <v>433.05291666666659</v>
      </c>
      <c r="AE93" s="105">
        <f t="shared" si="51"/>
        <v>0</v>
      </c>
      <c r="AF93" s="105">
        <f t="shared" si="52"/>
        <v>0</v>
      </c>
      <c r="AG93" s="105">
        <f t="shared" si="53"/>
        <v>0</v>
      </c>
      <c r="AH93" s="105">
        <f t="shared" si="54"/>
        <v>4.3017647058823529</v>
      </c>
      <c r="AI93" s="105">
        <f t="shared" si="55"/>
        <v>0</v>
      </c>
      <c r="AJ93" s="105">
        <f t="shared" si="56"/>
        <v>0</v>
      </c>
      <c r="AK93" s="105">
        <f t="shared" si="57"/>
        <v>117.79411764705883</v>
      </c>
      <c r="AL93" s="105">
        <f t="shared" si="58"/>
        <v>108.9741176470588</v>
      </c>
      <c r="AM93" s="105">
        <f t="shared" si="59"/>
        <v>54.589607843137259</v>
      </c>
      <c r="AN93" s="105">
        <f t="shared" si="60"/>
        <v>0</v>
      </c>
      <c r="AO93" s="105">
        <f t="shared" si="61"/>
        <v>106.07666666666667</v>
      </c>
      <c r="AP93" s="105">
        <f t="shared" si="62"/>
        <v>-35.724901960784308</v>
      </c>
      <c r="AQ93" s="105">
        <f t="shared" si="63"/>
        <v>179.8249019607843</v>
      </c>
      <c r="AR93" s="105">
        <f t="shared" si="64"/>
        <v>0</v>
      </c>
      <c r="AS93" s="105">
        <f t="shared" si="65"/>
        <v>46.850980392156856</v>
      </c>
      <c r="AT93" s="105">
        <f t="shared" si="66"/>
        <v>0</v>
      </c>
      <c r="AU93" s="105">
        <f t="shared" si="67"/>
        <v>0</v>
      </c>
      <c r="AV93" s="105">
        <f t="shared" si="68"/>
        <v>272.01470588235298</v>
      </c>
      <c r="AW93" s="105">
        <f t="shared" si="69"/>
        <v>1620.0415686274514</v>
      </c>
      <c r="AX93" s="105">
        <f t="shared" si="70"/>
        <v>3218.8366666666661</v>
      </c>
      <c r="AY93" s="105">
        <f t="shared" si="71"/>
        <v>0</v>
      </c>
      <c r="AZ93" s="105">
        <f t="shared" si="72"/>
        <v>43.480392156862742</v>
      </c>
      <c r="BA93" s="105">
        <f t="shared" si="73"/>
        <v>18.977058823529411</v>
      </c>
      <c r="BB93" s="2"/>
      <c r="BC93" s="105">
        <f t="shared" si="74"/>
        <v>128.00513402774348</v>
      </c>
      <c r="BD93" s="105">
        <f t="shared" si="75"/>
        <v>0</v>
      </c>
      <c r="BE93" s="105">
        <f t="shared" si="76"/>
        <v>0</v>
      </c>
      <c r="BF93" s="105">
        <f t="shared" si="77"/>
        <v>0</v>
      </c>
      <c r="BG93" s="105">
        <f t="shared" si="78"/>
        <v>1.083033025620773</v>
      </c>
      <c r="BH93" s="105">
        <f t="shared" si="79"/>
        <v>0</v>
      </c>
      <c r="BI93" s="105">
        <f t="shared" si="80"/>
        <v>0</v>
      </c>
      <c r="BJ93" s="105">
        <f t="shared" si="81"/>
        <v>29.656415066396804</v>
      </c>
      <c r="BK93" s="105">
        <f t="shared" si="82"/>
        <v>27.435849336031986</v>
      </c>
      <c r="BL93" s="105">
        <f t="shared" si="83"/>
        <v>13.743742903687615</v>
      </c>
      <c r="BM93" s="105">
        <f t="shared" si="84"/>
        <v>0</v>
      </c>
      <c r="BN93" s="105">
        <f t="shared" si="85"/>
        <v>26.70637310559313</v>
      </c>
      <c r="BO93" s="105">
        <f t="shared" si="86"/>
        <v>-8.9942735844399468</v>
      </c>
      <c r="BP93" s="105">
        <f t="shared" si="87"/>
        <v>45.273584439946688</v>
      </c>
      <c r="BQ93" s="105">
        <f t="shared" si="88"/>
        <v>0</v>
      </c>
      <c r="BR93" s="105">
        <f t="shared" si="89"/>
        <v>11.795428740682231</v>
      </c>
      <c r="BS93" s="105">
        <f t="shared" si="90"/>
        <v>0</v>
      </c>
      <c r="BT93" s="105">
        <f t="shared" si="91"/>
        <v>0</v>
      </c>
      <c r="BU93" s="105">
        <f t="shared" si="92"/>
        <v>68.48373401787039</v>
      </c>
      <c r="BV93" s="105">
        <f t="shared" si="93"/>
        <v>407.86947721775203</v>
      </c>
      <c r="BW93" s="105">
        <f t="shared" si="94"/>
        <v>810.38984054894604</v>
      </c>
      <c r="BX93" s="105">
        <f t="shared" si="95"/>
        <v>0</v>
      </c>
      <c r="BY93" s="105">
        <f t="shared" si="96"/>
        <v>10.946833193463988</v>
      </c>
      <c r="BZ93" s="105">
        <f t="shared" si="97"/>
        <v>4.777755837488276</v>
      </c>
    </row>
    <row r="94" spans="1:80" x14ac:dyDescent="0.3">
      <c r="A94" s="18" t="s">
        <v>59</v>
      </c>
      <c r="B94" s="21" t="s">
        <v>60</v>
      </c>
      <c r="C94" s="22">
        <f>_xlfn.XLOOKUP(A94,Rankings!K:K,Rankings!L:L)</f>
        <v>50</v>
      </c>
      <c r="D94" s="118">
        <f>_xlfn.XLOOKUP(A94,Rankings!K:K,Rankings!M:M)</f>
        <v>271.70999999999998</v>
      </c>
      <c r="E94" s="121">
        <v>21412.810000000009</v>
      </c>
      <c r="F94" s="121">
        <v>215.4</v>
      </c>
      <c r="G94" s="121">
        <v>0</v>
      </c>
      <c r="H94" s="121">
        <v>11849.189999999999</v>
      </c>
      <c r="I94" s="121">
        <v>0</v>
      </c>
      <c r="J94" s="121">
        <v>0</v>
      </c>
      <c r="K94" s="121">
        <v>0</v>
      </c>
      <c r="L94" s="121">
        <v>6363.6</v>
      </c>
      <c r="M94" s="121">
        <v>1614.8400000000001</v>
      </c>
      <c r="N94" s="121">
        <v>0</v>
      </c>
      <c r="O94" s="121">
        <v>0</v>
      </c>
      <c r="P94" s="121">
        <v>5853.3999999999987</v>
      </c>
      <c r="Q94" s="121">
        <v>4176.63</v>
      </c>
      <c r="R94" s="121">
        <v>12058.429999999997</v>
      </c>
      <c r="S94" s="121">
        <v>1173</v>
      </c>
      <c r="T94" s="121">
        <v>2357.7600000000002</v>
      </c>
      <c r="U94" s="121">
        <v>0</v>
      </c>
      <c r="V94" s="121">
        <v>0</v>
      </c>
      <c r="W94" s="121">
        <v>885.84999999999991</v>
      </c>
      <c r="X94" s="121">
        <v>69127.86</v>
      </c>
      <c r="Y94" s="121">
        <v>249262.98999999996</v>
      </c>
      <c r="Z94" s="121">
        <v>0</v>
      </c>
      <c r="AA94" s="121">
        <v>0</v>
      </c>
      <c r="AB94" s="121">
        <v>1093.9799999999998</v>
      </c>
      <c r="AC94" s="121">
        <f t="shared" si="50"/>
        <v>387445.74</v>
      </c>
      <c r="AD94" s="153">
        <v>379.54333333333335</v>
      </c>
      <c r="AE94" s="105">
        <f t="shared" si="51"/>
        <v>4.3079999999999998</v>
      </c>
      <c r="AF94" s="105">
        <f t="shared" si="52"/>
        <v>0</v>
      </c>
      <c r="AG94" s="105">
        <f t="shared" si="53"/>
        <v>236.98379999999997</v>
      </c>
      <c r="AH94" s="105">
        <f t="shared" si="54"/>
        <v>0</v>
      </c>
      <c r="AI94" s="105">
        <f t="shared" si="55"/>
        <v>0</v>
      </c>
      <c r="AJ94" s="105">
        <f t="shared" si="56"/>
        <v>0</v>
      </c>
      <c r="AK94" s="105">
        <f t="shared" si="57"/>
        <v>127.27200000000001</v>
      </c>
      <c r="AL94" s="105">
        <f t="shared" si="58"/>
        <v>32.296800000000005</v>
      </c>
      <c r="AM94" s="105">
        <f t="shared" si="59"/>
        <v>0</v>
      </c>
      <c r="AN94" s="105">
        <f t="shared" si="60"/>
        <v>0</v>
      </c>
      <c r="AO94" s="105">
        <f t="shared" si="61"/>
        <v>117.06799999999997</v>
      </c>
      <c r="AP94" s="105">
        <f t="shared" si="62"/>
        <v>83.532600000000002</v>
      </c>
      <c r="AQ94" s="105">
        <f t="shared" si="63"/>
        <v>241.16859999999994</v>
      </c>
      <c r="AR94" s="105">
        <f t="shared" si="64"/>
        <v>23.46</v>
      </c>
      <c r="AS94" s="105">
        <f t="shared" si="65"/>
        <v>47.155200000000008</v>
      </c>
      <c r="AT94" s="105">
        <f t="shared" si="66"/>
        <v>0</v>
      </c>
      <c r="AU94" s="105">
        <f t="shared" si="67"/>
        <v>0</v>
      </c>
      <c r="AV94" s="105">
        <f t="shared" si="68"/>
        <v>17.716999999999999</v>
      </c>
      <c r="AW94" s="105">
        <f t="shared" si="69"/>
        <v>1382.5572</v>
      </c>
      <c r="AX94" s="105">
        <f t="shared" si="70"/>
        <v>4985.2597999999989</v>
      </c>
      <c r="AY94" s="105">
        <f t="shared" si="71"/>
        <v>0</v>
      </c>
      <c r="AZ94" s="105">
        <f t="shared" si="72"/>
        <v>0</v>
      </c>
      <c r="BA94" s="105">
        <f t="shared" si="73"/>
        <v>21.879599999999996</v>
      </c>
      <c r="BB94" s="2"/>
      <c r="BC94" s="105">
        <f t="shared" si="74"/>
        <v>78.807588973538003</v>
      </c>
      <c r="BD94" s="105">
        <f t="shared" si="75"/>
        <v>0.79275698354863644</v>
      </c>
      <c r="BE94" s="105">
        <f t="shared" si="76"/>
        <v>0</v>
      </c>
      <c r="BF94" s="105">
        <f t="shared" si="77"/>
        <v>43.609694159213866</v>
      </c>
      <c r="BG94" s="105">
        <f t="shared" si="78"/>
        <v>0</v>
      </c>
      <c r="BH94" s="105">
        <f t="shared" si="79"/>
        <v>0</v>
      </c>
      <c r="BI94" s="105">
        <f t="shared" si="80"/>
        <v>0</v>
      </c>
      <c r="BJ94" s="105">
        <f t="shared" si="81"/>
        <v>23.420558683890917</v>
      </c>
      <c r="BK94" s="105">
        <f t="shared" si="82"/>
        <v>5.9432483162195</v>
      </c>
      <c r="BL94" s="105">
        <f t="shared" si="83"/>
        <v>0</v>
      </c>
      <c r="BM94" s="105">
        <f t="shared" si="84"/>
        <v>0</v>
      </c>
      <c r="BN94" s="105">
        <f t="shared" si="85"/>
        <v>21.542821390453053</v>
      </c>
      <c r="BO94" s="105">
        <f t="shared" si="86"/>
        <v>15.371646240476981</v>
      </c>
      <c r="BP94" s="105">
        <f t="shared" si="87"/>
        <v>44.379779912406597</v>
      </c>
      <c r="BQ94" s="105">
        <f t="shared" si="88"/>
        <v>4.3171027934194548</v>
      </c>
      <c r="BR94" s="105">
        <f t="shared" si="89"/>
        <v>8.6774870266092545</v>
      </c>
      <c r="BS94" s="105">
        <f t="shared" si="90"/>
        <v>0</v>
      </c>
      <c r="BT94" s="105">
        <f t="shared" si="91"/>
        <v>0</v>
      </c>
      <c r="BU94" s="105">
        <f t="shared" si="92"/>
        <v>3.2602775017481873</v>
      </c>
      <c r="BV94" s="105">
        <f t="shared" si="93"/>
        <v>254.4177983879872</v>
      </c>
      <c r="BW94" s="105">
        <f t="shared" si="94"/>
        <v>917.38614699495781</v>
      </c>
      <c r="BX94" s="105">
        <f t="shared" si="95"/>
        <v>0</v>
      </c>
      <c r="BY94" s="105">
        <f t="shared" si="96"/>
        <v>0</v>
      </c>
      <c r="BZ94" s="105">
        <f t="shared" si="97"/>
        <v>4.0262780170034222</v>
      </c>
    </row>
    <row r="95" spans="1:80" x14ac:dyDescent="0.3">
      <c r="A95" s="18" t="s">
        <v>61</v>
      </c>
      <c r="B95" s="21" t="s">
        <v>62</v>
      </c>
      <c r="C95" s="22">
        <f>_xlfn.XLOOKUP(A95,Rankings!K:K,Rankings!L:L)</f>
        <v>411</v>
      </c>
      <c r="D95" s="118">
        <f>_xlfn.XLOOKUP(A95,Rankings!K:K,Rankings!M:M)</f>
        <v>1497.07</v>
      </c>
      <c r="E95" s="121">
        <v>90154.039999999979</v>
      </c>
      <c r="F95" s="121">
        <v>8234.7199999999993</v>
      </c>
      <c r="G95" s="121">
        <v>0</v>
      </c>
      <c r="H95" s="121">
        <v>13922.199999999999</v>
      </c>
      <c r="I95" s="121">
        <v>492.00999999999993</v>
      </c>
      <c r="J95" s="121">
        <v>0</v>
      </c>
      <c r="K95" s="121">
        <v>0</v>
      </c>
      <c r="L95" s="121">
        <v>16853.41</v>
      </c>
      <c r="M95" s="121">
        <v>80412.870000000039</v>
      </c>
      <c r="N95" s="121">
        <v>16974.109999999997</v>
      </c>
      <c r="O95" s="121">
        <v>0</v>
      </c>
      <c r="P95" s="121">
        <v>33006.040000000015</v>
      </c>
      <c r="Q95" s="121">
        <v>32619.32</v>
      </c>
      <c r="R95" s="121">
        <v>85405.53</v>
      </c>
      <c r="S95" s="121">
        <v>0</v>
      </c>
      <c r="T95" s="121">
        <v>15712.459999999997</v>
      </c>
      <c r="U95" s="121">
        <v>0</v>
      </c>
      <c r="V95" s="121">
        <v>0</v>
      </c>
      <c r="W95" s="121">
        <v>66966.540000000037</v>
      </c>
      <c r="X95" s="121">
        <v>496906.18000000023</v>
      </c>
      <c r="Y95" s="121">
        <v>1136544.2999999996</v>
      </c>
      <c r="Z95" s="121">
        <v>0</v>
      </c>
      <c r="AA95" s="121">
        <v>8893.5</v>
      </c>
      <c r="AB95" s="121">
        <v>7213.8699999999981</v>
      </c>
      <c r="AC95" s="121">
        <f t="shared" si="50"/>
        <v>2110311.1</v>
      </c>
      <c r="AD95" s="153">
        <v>176.69702179176761</v>
      </c>
      <c r="AE95" s="105">
        <f t="shared" si="51"/>
        <v>20.035815085158148</v>
      </c>
      <c r="AF95" s="105">
        <f t="shared" si="52"/>
        <v>0</v>
      </c>
      <c r="AG95" s="105">
        <f t="shared" si="53"/>
        <v>33.873965936739658</v>
      </c>
      <c r="AH95" s="105">
        <f t="shared" si="54"/>
        <v>1.197104622871046</v>
      </c>
      <c r="AI95" s="105">
        <f t="shared" si="55"/>
        <v>0</v>
      </c>
      <c r="AJ95" s="105">
        <f t="shared" si="56"/>
        <v>0</v>
      </c>
      <c r="AK95" s="105">
        <f t="shared" si="57"/>
        <v>41.005863746958639</v>
      </c>
      <c r="AL95" s="105">
        <f t="shared" si="58"/>
        <v>195.65175182481761</v>
      </c>
      <c r="AM95" s="105">
        <f t="shared" si="59"/>
        <v>41.299537712895372</v>
      </c>
      <c r="AN95" s="105">
        <f t="shared" si="60"/>
        <v>0</v>
      </c>
      <c r="AO95" s="105">
        <f t="shared" si="61"/>
        <v>80.3066666666667</v>
      </c>
      <c r="AP95" s="105">
        <f t="shared" si="62"/>
        <v>79.365742092457424</v>
      </c>
      <c r="AQ95" s="105">
        <f t="shared" si="63"/>
        <v>207.79934306569342</v>
      </c>
      <c r="AR95" s="105">
        <f t="shared" si="64"/>
        <v>0</v>
      </c>
      <c r="AS95" s="105">
        <f t="shared" si="65"/>
        <v>38.229829683698291</v>
      </c>
      <c r="AT95" s="105">
        <f t="shared" si="66"/>
        <v>0</v>
      </c>
      <c r="AU95" s="105">
        <f t="shared" si="67"/>
        <v>0</v>
      </c>
      <c r="AV95" s="105">
        <f t="shared" si="68"/>
        <v>162.93562043795629</v>
      </c>
      <c r="AW95" s="105">
        <f t="shared" si="69"/>
        <v>1209.0174695863752</v>
      </c>
      <c r="AX95" s="105">
        <f t="shared" si="70"/>
        <v>2765.3145985401447</v>
      </c>
      <c r="AY95" s="105">
        <f t="shared" si="71"/>
        <v>0</v>
      </c>
      <c r="AZ95" s="105">
        <f t="shared" si="72"/>
        <v>21.638686131386862</v>
      </c>
      <c r="BA95" s="105">
        <f t="shared" si="73"/>
        <v>17.551995133819947</v>
      </c>
      <c r="BB95" s="2"/>
      <c r="BC95" s="105">
        <f t="shared" si="74"/>
        <v>60.220323698958623</v>
      </c>
      <c r="BD95" s="105">
        <f t="shared" si="75"/>
        <v>5.5005577561503465</v>
      </c>
      <c r="BE95" s="105">
        <f t="shared" si="76"/>
        <v>0</v>
      </c>
      <c r="BF95" s="105">
        <f t="shared" si="77"/>
        <v>9.2996319477379146</v>
      </c>
      <c r="BG95" s="105">
        <f t="shared" si="78"/>
        <v>0.32864862698471009</v>
      </c>
      <c r="BH95" s="105">
        <f t="shared" si="79"/>
        <v>0</v>
      </c>
      <c r="BI95" s="105">
        <f t="shared" si="80"/>
        <v>0</v>
      </c>
      <c r="BJ95" s="105">
        <f t="shared" si="81"/>
        <v>11.257596505173439</v>
      </c>
      <c r="BK95" s="105">
        <f t="shared" si="82"/>
        <v>53.713500370724176</v>
      </c>
      <c r="BL95" s="105">
        <f t="shared" si="83"/>
        <v>11.338220657684676</v>
      </c>
      <c r="BM95" s="105">
        <f t="shared" si="84"/>
        <v>0</v>
      </c>
      <c r="BN95" s="105">
        <f t="shared" si="85"/>
        <v>22.047091986346675</v>
      </c>
      <c r="BO95" s="105">
        <f t="shared" si="86"/>
        <v>21.788774072020683</v>
      </c>
      <c r="BP95" s="105">
        <f t="shared" si="87"/>
        <v>57.04845464807925</v>
      </c>
      <c r="BQ95" s="105">
        <f t="shared" si="88"/>
        <v>0</v>
      </c>
      <c r="BR95" s="105">
        <f t="shared" si="89"/>
        <v>10.495474493510656</v>
      </c>
      <c r="BS95" s="105">
        <f t="shared" si="90"/>
        <v>0</v>
      </c>
      <c r="BT95" s="105">
        <f t="shared" si="91"/>
        <v>0</v>
      </c>
      <c r="BU95" s="105">
        <f t="shared" si="92"/>
        <v>44.73173599096905</v>
      </c>
      <c r="BV95" s="105">
        <f t="shared" si="93"/>
        <v>331.9191353777714</v>
      </c>
      <c r="BW95" s="105">
        <f t="shared" si="94"/>
        <v>759.1791299004052</v>
      </c>
      <c r="BX95" s="105">
        <f t="shared" si="95"/>
        <v>0</v>
      </c>
      <c r="BY95" s="105">
        <f t="shared" si="96"/>
        <v>5.940603979773825</v>
      </c>
      <c r="BZ95" s="105">
        <f t="shared" si="97"/>
        <v>4.8186591141362785</v>
      </c>
      <c r="CA95" s="102" t="s">
        <v>2</v>
      </c>
      <c r="CB95" s="21">
        <v>5</v>
      </c>
    </row>
    <row r="96" spans="1:80" x14ac:dyDescent="0.3">
      <c r="A96" s="18" t="s">
        <v>65</v>
      </c>
      <c r="B96" s="21" t="s">
        <v>66</v>
      </c>
      <c r="C96" s="22">
        <f>_xlfn.XLOOKUP(A96,Rankings!K:K,Rankings!L:L)</f>
        <v>352</v>
      </c>
      <c r="D96" s="118">
        <f>_xlfn.XLOOKUP(A96,Rankings!K:K,Rankings!M:M)</f>
        <v>1507.49</v>
      </c>
      <c r="E96" s="121">
        <v>71519.710000000006</v>
      </c>
      <c r="F96" s="121">
        <v>0</v>
      </c>
      <c r="G96" s="121">
        <v>0</v>
      </c>
      <c r="H96" s="121">
        <v>21100.560000000005</v>
      </c>
      <c r="I96" s="121">
        <v>5.2299999999999995</v>
      </c>
      <c r="J96" s="121">
        <v>15371.499999999995</v>
      </c>
      <c r="K96" s="121">
        <v>0</v>
      </c>
      <c r="L96" s="121">
        <v>19364.59</v>
      </c>
      <c r="M96" s="121">
        <v>9329.32</v>
      </c>
      <c r="N96" s="121">
        <v>4921.5999999999995</v>
      </c>
      <c r="O96" s="121">
        <v>0</v>
      </c>
      <c r="P96" s="121">
        <v>27206.62999999999</v>
      </c>
      <c r="Q96" s="121">
        <v>15430.11</v>
      </c>
      <c r="R96" s="121">
        <v>50748.9</v>
      </c>
      <c r="S96" s="121">
        <v>0</v>
      </c>
      <c r="T96" s="121">
        <v>13488.639999999989</v>
      </c>
      <c r="U96" s="121">
        <v>0</v>
      </c>
      <c r="V96" s="121">
        <v>0</v>
      </c>
      <c r="W96" s="121">
        <v>18430.3</v>
      </c>
      <c r="X96" s="121">
        <v>321539.87000000005</v>
      </c>
      <c r="Y96" s="121">
        <v>1125913.9099999999</v>
      </c>
      <c r="Z96" s="121">
        <v>0</v>
      </c>
      <c r="AA96" s="121">
        <v>4462.5</v>
      </c>
      <c r="AB96" s="121">
        <v>6355.47</v>
      </c>
      <c r="AC96" s="121">
        <f t="shared" si="50"/>
        <v>1725188.8399999999</v>
      </c>
      <c r="AD96" s="153">
        <v>160.4902647058824</v>
      </c>
      <c r="AE96" s="105">
        <f t="shared" si="51"/>
        <v>0</v>
      </c>
      <c r="AF96" s="105">
        <f t="shared" si="52"/>
        <v>0</v>
      </c>
      <c r="AG96" s="105">
        <f t="shared" si="53"/>
        <v>59.944772727272742</v>
      </c>
      <c r="AH96" s="105">
        <f t="shared" si="54"/>
        <v>1.4857954545454544E-2</v>
      </c>
      <c r="AI96" s="105">
        <f t="shared" si="55"/>
        <v>43.669034090909072</v>
      </c>
      <c r="AJ96" s="105">
        <f t="shared" si="56"/>
        <v>0</v>
      </c>
      <c r="AK96" s="105">
        <f t="shared" si="57"/>
        <v>55.013039772727275</v>
      </c>
      <c r="AL96" s="105">
        <f t="shared" si="58"/>
        <v>26.50375</v>
      </c>
      <c r="AM96" s="105">
        <f t="shared" si="59"/>
        <v>13.981818181818181</v>
      </c>
      <c r="AN96" s="105">
        <f t="shared" si="60"/>
        <v>0</v>
      </c>
      <c r="AO96" s="105">
        <f t="shared" si="61"/>
        <v>77.291562499999969</v>
      </c>
      <c r="AP96" s="105">
        <f t="shared" si="62"/>
        <v>43.835539772727273</v>
      </c>
      <c r="AQ96" s="105">
        <f t="shared" si="63"/>
        <v>144.17301136363636</v>
      </c>
      <c r="AR96" s="105">
        <f t="shared" si="64"/>
        <v>0</v>
      </c>
      <c r="AS96" s="105">
        <f t="shared" si="65"/>
        <v>38.319999999999965</v>
      </c>
      <c r="AT96" s="105">
        <f t="shared" si="66"/>
        <v>0</v>
      </c>
      <c r="AU96" s="105">
        <f t="shared" si="67"/>
        <v>0</v>
      </c>
      <c r="AV96" s="105">
        <f t="shared" si="68"/>
        <v>52.358806818181819</v>
      </c>
      <c r="AW96" s="105">
        <f t="shared" si="69"/>
        <v>913.46553977272742</v>
      </c>
      <c r="AX96" s="105">
        <f t="shared" si="70"/>
        <v>3198.6190624999999</v>
      </c>
      <c r="AY96" s="105">
        <f t="shared" si="71"/>
        <v>0</v>
      </c>
      <c r="AZ96" s="105">
        <f t="shared" si="72"/>
        <v>12.677556818181818</v>
      </c>
      <c r="BA96" s="105">
        <f t="shared" si="73"/>
        <v>18.055312499999999</v>
      </c>
      <c r="BB96" s="2"/>
      <c r="BC96" s="105">
        <f t="shared" si="74"/>
        <v>47.442908410669396</v>
      </c>
      <c r="BD96" s="105">
        <f t="shared" si="75"/>
        <v>0</v>
      </c>
      <c r="BE96" s="105">
        <f t="shared" si="76"/>
        <v>0</v>
      </c>
      <c r="BF96" s="105">
        <f t="shared" si="77"/>
        <v>13.997147576435005</v>
      </c>
      <c r="BG96" s="105">
        <f t="shared" si="78"/>
        <v>3.4693430802194372E-3</v>
      </c>
      <c r="BH96" s="105">
        <f t="shared" si="79"/>
        <v>10.196750890553167</v>
      </c>
      <c r="BI96" s="105">
        <f t="shared" si="80"/>
        <v>0</v>
      </c>
      <c r="BJ96" s="105">
        <f t="shared" si="81"/>
        <v>12.845584381985951</v>
      </c>
      <c r="BK96" s="105">
        <f t="shared" si="82"/>
        <v>6.1886447007940353</v>
      </c>
      <c r="BL96" s="105">
        <f t="shared" si="83"/>
        <v>3.2647646087204554</v>
      </c>
      <c r="BM96" s="105">
        <f t="shared" si="84"/>
        <v>0</v>
      </c>
      <c r="BN96" s="105">
        <f t="shared" si="85"/>
        <v>18.047635473535472</v>
      </c>
      <c r="BO96" s="105">
        <f t="shared" si="86"/>
        <v>10.235630087098421</v>
      </c>
      <c r="BP96" s="105">
        <f t="shared" si="87"/>
        <v>33.66450192041075</v>
      </c>
      <c r="BQ96" s="105">
        <f t="shared" si="88"/>
        <v>0</v>
      </c>
      <c r="BR96" s="105">
        <f t="shared" si="89"/>
        <v>8.9477475804151201</v>
      </c>
      <c r="BS96" s="105">
        <f t="shared" si="90"/>
        <v>0</v>
      </c>
      <c r="BT96" s="105">
        <f t="shared" si="91"/>
        <v>0</v>
      </c>
      <c r="BU96" s="105">
        <f t="shared" si="92"/>
        <v>12.225819076743461</v>
      </c>
      <c r="BV96" s="105">
        <f t="shared" si="93"/>
        <v>213.29486099410281</v>
      </c>
      <c r="BW96" s="105">
        <f t="shared" si="94"/>
        <v>746.87985326602495</v>
      </c>
      <c r="BX96" s="105">
        <f t="shared" si="95"/>
        <v>0</v>
      </c>
      <c r="BY96" s="105">
        <f t="shared" si="96"/>
        <v>2.9602186415830287</v>
      </c>
      <c r="BZ96" s="105">
        <f t="shared" si="97"/>
        <v>4.2159284638704069</v>
      </c>
      <c r="CA96" s="102" t="s">
        <v>863</v>
      </c>
      <c r="CB96" s="21">
        <v>6</v>
      </c>
    </row>
    <row r="97" spans="1:80" x14ac:dyDescent="0.3">
      <c r="A97" s="18" t="s">
        <v>71</v>
      </c>
      <c r="B97" s="21" t="s">
        <v>72</v>
      </c>
      <c r="C97" s="22">
        <f>_xlfn.XLOOKUP(A97,Rankings!K:K,Rankings!L:L)</f>
        <v>311.44473684210527</v>
      </c>
      <c r="D97" s="118">
        <f>_xlfn.XLOOKUP(A97,Rankings!K:K,Rankings!M:M)</f>
        <v>1839.69</v>
      </c>
      <c r="E97" s="121">
        <v>77515.369999999966</v>
      </c>
      <c r="F97" s="121">
        <v>13103.35</v>
      </c>
      <c r="G97" s="121">
        <v>0</v>
      </c>
      <c r="H97" s="121">
        <v>0</v>
      </c>
      <c r="I97" s="121">
        <v>0</v>
      </c>
      <c r="J97" s="121">
        <v>0</v>
      </c>
      <c r="K97" s="121">
        <v>0</v>
      </c>
      <c r="L97" s="121">
        <v>30703.590000000004</v>
      </c>
      <c r="M97" s="121">
        <v>0</v>
      </c>
      <c r="N97" s="121">
        <v>13090.82</v>
      </c>
      <c r="O97" s="121">
        <v>0</v>
      </c>
      <c r="P97" s="121">
        <v>14692.82</v>
      </c>
      <c r="Q97" s="121">
        <v>24872.909999999996</v>
      </c>
      <c r="R97" s="121">
        <v>71654.550000000047</v>
      </c>
      <c r="S97" s="121">
        <v>0</v>
      </c>
      <c r="T97" s="121">
        <v>6680.9</v>
      </c>
      <c r="U97" s="121">
        <v>0</v>
      </c>
      <c r="V97" s="121">
        <v>0</v>
      </c>
      <c r="W97" s="121">
        <v>16841.349999999999</v>
      </c>
      <c r="X97" s="121">
        <v>498206.17</v>
      </c>
      <c r="Y97" s="121">
        <v>965687.97000000032</v>
      </c>
      <c r="Z97" s="121">
        <v>0</v>
      </c>
      <c r="AA97" s="121">
        <v>4141.0300000000007</v>
      </c>
      <c r="AB97" s="121">
        <v>6641.36</v>
      </c>
      <c r="AC97" s="121">
        <f t="shared" si="50"/>
        <v>1743832.1900000004</v>
      </c>
      <c r="AD97" s="153">
        <v>206.74274016559991</v>
      </c>
      <c r="AE97" s="105">
        <f t="shared" si="51"/>
        <v>42.072793179494546</v>
      </c>
      <c r="AF97" s="105">
        <f t="shared" si="52"/>
        <v>0</v>
      </c>
      <c r="AG97" s="105">
        <f t="shared" si="53"/>
        <v>0</v>
      </c>
      <c r="AH97" s="105">
        <f t="shared" si="54"/>
        <v>0</v>
      </c>
      <c r="AI97" s="105">
        <f t="shared" si="55"/>
        <v>0</v>
      </c>
      <c r="AJ97" s="105">
        <f t="shared" si="56"/>
        <v>0</v>
      </c>
      <c r="AK97" s="105">
        <f t="shared" si="57"/>
        <v>98.584391925576057</v>
      </c>
      <c r="AL97" s="105">
        <f t="shared" si="58"/>
        <v>0</v>
      </c>
      <c r="AM97" s="105">
        <f t="shared" si="59"/>
        <v>42.03256132286711</v>
      </c>
      <c r="AN97" s="105">
        <f t="shared" si="60"/>
        <v>0</v>
      </c>
      <c r="AO97" s="105">
        <f t="shared" si="61"/>
        <v>47.176331020963417</v>
      </c>
      <c r="AP97" s="105">
        <f t="shared" si="62"/>
        <v>79.86299673001038</v>
      </c>
      <c r="AQ97" s="105">
        <f t="shared" si="63"/>
        <v>230.07147504414922</v>
      </c>
      <c r="AR97" s="105">
        <f t="shared" si="64"/>
        <v>0</v>
      </c>
      <c r="AS97" s="105">
        <f t="shared" si="65"/>
        <v>21.451317712866182</v>
      </c>
      <c r="AT97" s="105">
        <f t="shared" si="66"/>
        <v>0</v>
      </c>
      <c r="AU97" s="105">
        <f t="shared" si="67"/>
        <v>0</v>
      </c>
      <c r="AV97" s="105">
        <f t="shared" si="68"/>
        <v>54.074922475052595</v>
      </c>
      <c r="AW97" s="105">
        <f t="shared" si="69"/>
        <v>1599.6615484710474</v>
      </c>
      <c r="AX97" s="105">
        <f t="shared" si="70"/>
        <v>3100.6719837092</v>
      </c>
      <c r="AY97" s="105">
        <f t="shared" si="71"/>
        <v>0</v>
      </c>
      <c r="AZ97" s="105">
        <f t="shared" si="72"/>
        <v>13.296195151627815</v>
      </c>
      <c r="BA97" s="105">
        <f t="shared" si="73"/>
        <v>21.324361000092942</v>
      </c>
      <c r="BB97" s="2"/>
      <c r="BC97" s="105">
        <f t="shared" si="74"/>
        <v>42.135017312699404</v>
      </c>
      <c r="BD97" s="105">
        <f t="shared" si="75"/>
        <v>7.1225858704455645</v>
      </c>
      <c r="BE97" s="105">
        <f t="shared" si="76"/>
        <v>0</v>
      </c>
      <c r="BF97" s="105">
        <f t="shared" si="77"/>
        <v>0</v>
      </c>
      <c r="BG97" s="105">
        <f t="shared" si="78"/>
        <v>0</v>
      </c>
      <c r="BH97" s="105">
        <f t="shared" si="79"/>
        <v>0</v>
      </c>
      <c r="BI97" s="105">
        <f t="shared" si="80"/>
        <v>0</v>
      </c>
      <c r="BJ97" s="105">
        <f t="shared" si="81"/>
        <v>16.689545521256299</v>
      </c>
      <c r="BK97" s="105">
        <f t="shared" si="82"/>
        <v>0</v>
      </c>
      <c r="BL97" s="105">
        <f t="shared" si="83"/>
        <v>7.1157749403432096</v>
      </c>
      <c r="BM97" s="105">
        <f t="shared" si="84"/>
        <v>0</v>
      </c>
      <c r="BN97" s="105">
        <f t="shared" si="85"/>
        <v>7.9865738249378966</v>
      </c>
      <c r="BO97" s="105">
        <f t="shared" si="86"/>
        <v>13.520163723235978</v>
      </c>
      <c r="BP97" s="105">
        <f t="shared" si="87"/>
        <v>38.949252319684319</v>
      </c>
      <c r="BQ97" s="105">
        <f t="shared" si="88"/>
        <v>0</v>
      </c>
      <c r="BR97" s="105">
        <f t="shared" si="89"/>
        <v>3.631535747870565</v>
      </c>
      <c r="BS97" s="105">
        <f t="shared" si="90"/>
        <v>0</v>
      </c>
      <c r="BT97" s="105">
        <f t="shared" si="91"/>
        <v>0</v>
      </c>
      <c r="BU97" s="105">
        <f t="shared" si="92"/>
        <v>9.1544499344998336</v>
      </c>
      <c r="BV97" s="105">
        <f t="shared" si="93"/>
        <v>270.80984839837146</v>
      </c>
      <c r="BW97" s="105">
        <f t="shared" si="94"/>
        <v>524.91885589419974</v>
      </c>
      <c r="BX97" s="105">
        <f t="shared" si="95"/>
        <v>0</v>
      </c>
      <c r="BY97" s="105">
        <f t="shared" si="96"/>
        <v>2.2509390168995864</v>
      </c>
      <c r="BZ97" s="105">
        <f t="shared" si="97"/>
        <v>3.6100429963743887</v>
      </c>
      <c r="CA97" s="102" t="s">
        <v>786</v>
      </c>
      <c r="CB97" s="108">
        <v>7</v>
      </c>
    </row>
    <row r="98" spans="1:80" x14ac:dyDescent="0.3">
      <c r="A98" s="18" t="s">
        <v>75</v>
      </c>
      <c r="B98" s="21" t="s">
        <v>76</v>
      </c>
      <c r="C98" s="22">
        <f>_xlfn.XLOOKUP(A98,Rankings!K:K,Rankings!L:L)</f>
        <v>108</v>
      </c>
      <c r="D98" s="118">
        <f>_xlfn.XLOOKUP(A98,Rankings!K:K,Rankings!M:M)</f>
        <v>547.82000000000005</v>
      </c>
      <c r="E98" s="121">
        <v>29219.769999999997</v>
      </c>
      <c r="F98" s="121">
        <v>32704.7</v>
      </c>
      <c r="G98" s="121">
        <v>0</v>
      </c>
      <c r="H98" s="121">
        <v>28639.190000000002</v>
      </c>
      <c r="I98" s="121">
        <v>0</v>
      </c>
      <c r="J98" s="121">
        <v>0</v>
      </c>
      <c r="K98" s="121">
        <v>0</v>
      </c>
      <c r="L98" s="121">
        <v>7641.829999999999</v>
      </c>
      <c r="M98" s="121">
        <v>0</v>
      </c>
      <c r="N98" s="121">
        <v>10716.16</v>
      </c>
      <c r="O98" s="121">
        <v>0</v>
      </c>
      <c r="P98" s="121">
        <v>7756.9099999999862</v>
      </c>
      <c r="Q98" s="121">
        <v>5619.49</v>
      </c>
      <c r="R98" s="121">
        <v>10628.699999999997</v>
      </c>
      <c r="S98" s="121">
        <v>0</v>
      </c>
      <c r="T98" s="121">
        <v>700.43999999999994</v>
      </c>
      <c r="U98" s="121">
        <v>0</v>
      </c>
      <c r="V98" s="121">
        <v>0</v>
      </c>
      <c r="W98" s="121">
        <v>57203.66</v>
      </c>
      <c r="X98" s="121">
        <v>41423.680000000015</v>
      </c>
      <c r="Y98" s="121">
        <v>404692.52000000008</v>
      </c>
      <c r="Z98" s="121">
        <v>0</v>
      </c>
      <c r="AA98" s="121">
        <v>831</v>
      </c>
      <c r="AB98" s="121">
        <v>98.36</v>
      </c>
      <c r="AC98" s="121">
        <f t="shared" si="50"/>
        <v>637876.41</v>
      </c>
      <c r="AD98" s="153">
        <f t="shared" si="51"/>
        <v>270.55342592592592</v>
      </c>
      <c r="AE98" s="105">
        <f t="shared" si="51"/>
        <v>302.82129629629628</v>
      </c>
      <c r="AF98" s="105">
        <f t="shared" si="52"/>
        <v>0</v>
      </c>
      <c r="AG98" s="105">
        <f t="shared" si="53"/>
        <v>265.17768518518523</v>
      </c>
      <c r="AH98" s="105">
        <f t="shared" si="54"/>
        <v>0</v>
      </c>
      <c r="AI98" s="105">
        <f t="shared" si="55"/>
        <v>0</v>
      </c>
      <c r="AJ98" s="105">
        <f t="shared" si="56"/>
        <v>0</v>
      </c>
      <c r="AK98" s="105">
        <f t="shared" si="57"/>
        <v>70.757685185185181</v>
      </c>
      <c r="AL98" s="105">
        <f t="shared" si="58"/>
        <v>0</v>
      </c>
      <c r="AM98" s="105">
        <f t="shared" si="59"/>
        <v>99.223703703703706</v>
      </c>
      <c r="AN98" s="105">
        <f t="shared" si="60"/>
        <v>0</v>
      </c>
      <c r="AO98" s="105">
        <f t="shared" si="61"/>
        <v>71.823240740740616</v>
      </c>
      <c r="AP98" s="105">
        <f t="shared" si="62"/>
        <v>52.032314814814811</v>
      </c>
      <c r="AQ98" s="105">
        <f t="shared" si="63"/>
        <v>98.413888888888863</v>
      </c>
      <c r="AR98" s="105">
        <f t="shared" si="64"/>
        <v>0</v>
      </c>
      <c r="AS98" s="105">
        <f t="shared" si="65"/>
        <v>6.4855555555555551</v>
      </c>
      <c r="AT98" s="105">
        <f t="shared" si="66"/>
        <v>0</v>
      </c>
      <c r="AU98" s="105">
        <f t="shared" si="67"/>
        <v>0</v>
      </c>
      <c r="AV98" s="105">
        <f t="shared" si="68"/>
        <v>529.66351851851857</v>
      </c>
      <c r="AW98" s="105">
        <f t="shared" si="69"/>
        <v>383.5525925925927</v>
      </c>
      <c r="AX98" s="105">
        <f t="shared" si="70"/>
        <v>3747.1529629629636</v>
      </c>
      <c r="AY98" s="105">
        <f t="shared" si="71"/>
        <v>0</v>
      </c>
      <c r="AZ98" s="105">
        <f t="shared" si="72"/>
        <v>7.6944444444444446</v>
      </c>
      <c r="BA98" s="105">
        <f t="shared" si="73"/>
        <v>0.91074074074074074</v>
      </c>
      <c r="BB98" s="2"/>
      <c r="BC98" s="105">
        <f t="shared" si="74"/>
        <v>53.338268044248103</v>
      </c>
      <c r="BD98" s="105">
        <f t="shared" si="75"/>
        <v>59.699718885765392</v>
      </c>
      <c r="BE98" s="105">
        <f t="shared" si="76"/>
        <v>0</v>
      </c>
      <c r="BF98" s="105">
        <f t="shared" si="77"/>
        <v>52.278467379796282</v>
      </c>
      <c r="BG98" s="105">
        <f t="shared" si="78"/>
        <v>0</v>
      </c>
      <c r="BH98" s="105">
        <f t="shared" si="79"/>
        <v>0</v>
      </c>
      <c r="BI98" s="105">
        <f t="shared" si="80"/>
        <v>0</v>
      </c>
      <c r="BJ98" s="105">
        <f t="shared" si="81"/>
        <v>13.949527216969074</v>
      </c>
      <c r="BK98" s="105">
        <f t="shared" si="82"/>
        <v>0</v>
      </c>
      <c r="BL98" s="105">
        <f t="shared" si="83"/>
        <v>19.56146179401993</v>
      </c>
      <c r="BM98" s="105">
        <f t="shared" si="84"/>
        <v>0</v>
      </c>
      <c r="BN98" s="105">
        <f t="shared" si="85"/>
        <v>14.159596217735727</v>
      </c>
      <c r="BO98" s="105">
        <f t="shared" si="86"/>
        <v>10.257913183162351</v>
      </c>
      <c r="BP98" s="105">
        <f t="shared" si="87"/>
        <v>19.40181081377094</v>
      </c>
      <c r="BQ98" s="105">
        <f t="shared" si="88"/>
        <v>0</v>
      </c>
      <c r="BR98" s="105">
        <f t="shared" si="89"/>
        <v>1.2785951589938298</v>
      </c>
      <c r="BS98" s="105">
        <f t="shared" si="90"/>
        <v>0</v>
      </c>
      <c r="BT98" s="105">
        <f t="shared" si="91"/>
        <v>0</v>
      </c>
      <c r="BU98" s="105">
        <f t="shared" si="92"/>
        <v>104.42053959329706</v>
      </c>
      <c r="BV98" s="105">
        <f t="shared" si="93"/>
        <v>75.615494140411101</v>
      </c>
      <c r="BW98" s="105">
        <f t="shared" si="94"/>
        <v>738.73264941039031</v>
      </c>
      <c r="BX98" s="105">
        <f t="shared" si="95"/>
        <v>0</v>
      </c>
      <c r="BY98" s="105">
        <f t="shared" si="96"/>
        <v>1.5169216165893906</v>
      </c>
      <c r="BZ98" s="105">
        <f t="shared" si="97"/>
        <v>0.17954802672410644</v>
      </c>
      <c r="CA98" s="102" t="s">
        <v>864</v>
      </c>
      <c r="CB98" s="108">
        <v>8</v>
      </c>
    </row>
    <row r="99" spans="1:80" x14ac:dyDescent="0.3">
      <c r="A99" s="18" t="s">
        <v>77</v>
      </c>
      <c r="B99" s="21" t="s">
        <v>78</v>
      </c>
      <c r="C99" s="22">
        <f>_xlfn.XLOOKUP(A99,Rankings!K:K,Rankings!L:L)</f>
        <v>227.21894736842106</v>
      </c>
      <c r="D99" s="118">
        <f>_xlfn.XLOOKUP(A99,Rankings!K:K,Rankings!M:M)</f>
        <v>1693.26</v>
      </c>
      <c r="E99" s="121">
        <v>96393.709999999977</v>
      </c>
      <c r="F99" s="121">
        <v>1075.43</v>
      </c>
      <c r="G99" s="121">
        <v>0</v>
      </c>
      <c r="H99" s="121">
        <v>32998.229999999996</v>
      </c>
      <c r="I99" s="121">
        <v>0</v>
      </c>
      <c r="J99" s="121">
        <v>15783.649999999996</v>
      </c>
      <c r="K99" s="121">
        <v>0</v>
      </c>
      <c r="L99" s="121">
        <v>19090.509999999998</v>
      </c>
      <c r="M99" s="121">
        <v>27123.660000000007</v>
      </c>
      <c r="N99" s="121">
        <v>11735.220000000003</v>
      </c>
      <c r="O99" s="121">
        <v>0</v>
      </c>
      <c r="P99" s="121">
        <v>16823.079999999991</v>
      </c>
      <c r="Q99" s="121">
        <v>4080.2900000000004</v>
      </c>
      <c r="R99" s="121">
        <v>31401.710000000003</v>
      </c>
      <c r="S99" s="121">
        <v>0</v>
      </c>
      <c r="T99" s="121">
        <v>4280.0199999999986</v>
      </c>
      <c r="U99" s="121">
        <v>0</v>
      </c>
      <c r="V99" s="121">
        <v>0</v>
      </c>
      <c r="W99" s="121">
        <v>49420.680000000022</v>
      </c>
      <c r="X99" s="121">
        <v>335813.4</v>
      </c>
      <c r="Y99" s="121">
        <v>749754.74999999977</v>
      </c>
      <c r="Z99" s="121">
        <v>0</v>
      </c>
      <c r="AA99" s="121">
        <v>3351.5099999999998</v>
      </c>
      <c r="AB99" s="121">
        <v>2631.4399999999996</v>
      </c>
      <c r="AC99" s="121">
        <f t="shared" si="50"/>
        <v>1401757.2899999998</v>
      </c>
      <c r="AD99" s="153">
        <f t="shared" si="51"/>
        <v>424.23271085621093</v>
      </c>
      <c r="AE99" s="105">
        <f t="shared" si="51"/>
        <v>4.7330119800980279</v>
      </c>
      <c r="AF99" s="105">
        <f t="shared" si="52"/>
        <v>0</v>
      </c>
      <c r="AG99" s="105">
        <f t="shared" si="53"/>
        <v>145.22657719426658</v>
      </c>
      <c r="AH99" s="105">
        <f t="shared" si="54"/>
        <v>0</v>
      </c>
      <c r="AI99" s="105">
        <f t="shared" si="55"/>
        <v>69.464497493722703</v>
      </c>
      <c r="AJ99" s="105">
        <f t="shared" si="56"/>
        <v>0</v>
      </c>
      <c r="AK99" s="105">
        <f t="shared" si="57"/>
        <v>84.018125341659783</v>
      </c>
      <c r="AL99" s="105">
        <f t="shared" si="58"/>
        <v>119.37235126796323</v>
      </c>
      <c r="AM99" s="105">
        <f t="shared" si="59"/>
        <v>51.647189355965509</v>
      </c>
      <c r="AN99" s="105">
        <f t="shared" si="60"/>
        <v>0</v>
      </c>
      <c r="AO99" s="105">
        <f t="shared" si="61"/>
        <v>74.039071982506982</v>
      </c>
      <c r="AP99" s="105">
        <f t="shared" si="62"/>
        <v>17.957525317569885</v>
      </c>
      <c r="AQ99" s="105">
        <f t="shared" si="63"/>
        <v>138.20022653781655</v>
      </c>
      <c r="AR99" s="105">
        <f t="shared" si="64"/>
        <v>0</v>
      </c>
      <c r="AS99" s="105">
        <f t="shared" si="65"/>
        <v>18.836545321461326</v>
      </c>
      <c r="AT99" s="105">
        <f t="shared" si="66"/>
        <v>0</v>
      </c>
      <c r="AU99" s="105">
        <f t="shared" si="67"/>
        <v>0</v>
      </c>
      <c r="AV99" s="105">
        <f t="shared" si="68"/>
        <v>217.50245995052313</v>
      </c>
      <c r="AW99" s="105">
        <f t="shared" si="69"/>
        <v>1477.9286845982081</v>
      </c>
      <c r="AX99" s="105">
        <f t="shared" si="70"/>
        <v>3299.7017136265499</v>
      </c>
      <c r="AY99" s="105">
        <f t="shared" si="71"/>
        <v>0</v>
      </c>
      <c r="AZ99" s="105">
        <f t="shared" si="72"/>
        <v>14.750134347580353</v>
      </c>
      <c r="BA99" s="105">
        <f t="shared" si="73"/>
        <v>11.581076448405895</v>
      </c>
      <c r="BB99" s="2"/>
      <c r="BC99" s="105">
        <f t="shared" si="74"/>
        <v>56.927884672170826</v>
      </c>
      <c r="BD99" s="105">
        <f t="shared" si="75"/>
        <v>0.63512396206134913</v>
      </c>
      <c r="BE99" s="105">
        <f t="shared" si="76"/>
        <v>0</v>
      </c>
      <c r="BF99" s="105">
        <f t="shared" si="77"/>
        <v>19.487987668757306</v>
      </c>
      <c r="BG99" s="105">
        <f t="shared" si="78"/>
        <v>0</v>
      </c>
      <c r="BH99" s="105">
        <f t="shared" si="79"/>
        <v>9.3214568347448097</v>
      </c>
      <c r="BI99" s="105">
        <f t="shared" si="80"/>
        <v>0</v>
      </c>
      <c r="BJ99" s="105">
        <f t="shared" si="81"/>
        <v>11.274411490261388</v>
      </c>
      <c r="BK99" s="105">
        <f t="shared" si="82"/>
        <v>16.01860316785373</v>
      </c>
      <c r="BL99" s="105">
        <f t="shared" si="83"/>
        <v>6.9305481733460912</v>
      </c>
      <c r="BM99" s="105">
        <f t="shared" si="84"/>
        <v>0</v>
      </c>
      <c r="BN99" s="105">
        <f t="shared" si="85"/>
        <v>9.9353200335447536</v>
      </c>
      <c r="BO99" s="105">
        <f t="shared" si="86"/>
        <v>2.4097244368850621</v>
      </c>
      <c r="BP99" s="105">
        <f t="shared" si="87"/>
        <v>18.545120064254753</v>
      </c>
      <c r="BQ99" s="105">
        <f t="shared" si="88"/>
        <v>0</v>
      </c>
      <c r="BR99" s="105">
        <f t="shared" si="89"/>
        <v>2.527680332612829</v>
      </c>
      <c r="BS99" s="105">
        <f t="shared" si="90"/>
        <v>0</v>
      </c>
      <c r="BT99" s="105">
        <f t="shared" si="91"/>
        <v>0</v>
      </c>
      <c r="BU99" s="105">
        <f t="shared" si="92"/>
        <v>29.186704936040549</v>
      </c>
      <c r="BV99" s="105">
        <f t="shared" si="93"/>
        <v>198.32358881683854</v>
      </c>
      <c r="BW99" s="105">
        <f t="shared" si="94"/>
        <v>442.7877289961375</v>
      </c>
      <c r="BX99" s="105">
        <f t="shared" si="95"/>
        <v>0</v>
      </c>
      <c r="BY99" s="105">
        <f t="shared" si="96"/>
        <v>1.9793239077282874</v>
      </c>
      <c r="BZ99" s="105">
        <f t="shared" si="97"/>
        <v>1.5540673021272573</v>
      </c>
      <c r="CA99" s="102" t="s">
        <v>865</v>
      </c>
      <c r="CB99" s="108">
        <v>9</v>
      </c>
    </row>
    <row r="100" spans="1:80" x14ac:dyDescent="0.3">
      <c r="A100" s="18" t="s">
        <v>85</v>
      </c>
      <c r="B100" s="21" t="s">
        <v>86</v>
      </c>
      <c r="C100" s="22">
        <f>_xlfn.XLOOKUP(A100,Rankings!K:K,Rankings!L:L)</f>
        <v>75</v>
      </c>
      <c r="D100" s="118">
        <f>_xlfn.XLOOKUP(A100,Rankings!K:K,Rankings!M:M)</f>
        <v>463.98</v>
      </c>
      <c r="E100" s="121">
        <v>27400.350000000002</v>
      </c>
      <c r="F100" s="121">
        <v>0</v>
      </c>
      <c r="G100" s="121">
        <v>0</v>
      </c>
      <c r="H100" s="121">
        <v>10520.509999999998</v>
      </c>
      <c r="I100" s="121">
        <v>0</v>
      </c>
      <c r="J100" s="121">
        <v>0</v>
      </c>
      <c r="K100" s="121">
        <v>0</v>
      </c>
      <c r="L100" s="121">
        <v>7613.7500000000009</v>
      </c>
      <c r="M100" s="121">
        <v>0</v>
      </c>
      <c r="N100" s="121">
        <v>4863.6100000000015</v>
      </c>
      <c r="O100" s="121">
        <v>0</v>
      </c>
      <c r="P100" s="121">
        <v>7644.2299999999959</v>
      </c>
      <c r="Q100" s="121">
        <v>12624.6</v>
      </c>
      <c r="R100" s="121">
        <v>4797.5800000000008</v>
      </c>
      <c r="S100" s="121">
        <v>0</v>
      </c>
      <c r="T100" s="121">
        <v>3340.8500000000004</v>
      </c>
      <c r="U100" s="121">
        <v>0</v>
      </c>
      <c r="V100" s="121">
        <v>0</v>
      </c>
      <c r="W100" s="121">
        <v>30608.160000000003</v>
      </c>
      <c r="X100" s="121">
        <v>66888.41</v>
      </c>
      <c r="Y100" s="121">
        <v>277393.2</v>
      </c>
      <c r="Z100" s="121">
        <v>0</v>
      </c>
      <c r="AA100" s="121">
        <v>3370.64</v>
      </c>
      <c r="AB100" s="121">
        <v>1200.78</v>
      </c>
      <c r="AC100" s="121">
        <f t="shared" si="50"/>
        <v>458266.67000000004</v>
      </c>
      <c r="AD100" s="153">
        <f t="shared" si="51"/>
        <v>365.33800000000002</v>
      </c>
      <c r="AE100" s="105">
        <f t="shared" si="51"/>
        <v>0</v>
      </c>
      <c r="AF100" s="105">
        <f t="shared" si="52"/>
        <v>0</v>
      </c>
      <c r="AG100" s="105">
        <f t="shared" si="53"/>
        <v>140.27346666666665</v>
      </c>
      <c r="AH100" s="105">
        <f t="shared" si="54"/>
        <v>0</v>
      </c>
      <c r="AI100" s="105">
        <f t="shared" si="55"/>
        <v>0</v>
      </c>
      <c r="AJ100" s="105">
        <f t="shared" si="56"/>
        <v>0</v>
      </c>
      <c r="AK100" s="105">
        <f t="shared" si="57"/>
        <v>101.51666666666668</v>
      </c>
      <c r="AL100" s="105">
        <f t="shared" si="58"/>
        <v>0</v>
      </c>
      <c r="AM100" s="105">
        <f t="shared" si="59"/>
        <v>64.848133333333351</v>
      </c>
      <c r="AN100" s="105">
        <f t="shared" si="60"/>
        <v>0</v>
      </c>
      <c r="AO100" s="105">
        <f t="shared" si="61"/>
        <v>101.92306666666661</v>
      </c>
      <c r="AP100" s="105">
        <f t="shared" si="62"/>
        <v>168.328</v>
      </c>
      <c r="AQ100" s="105">
        <f t="shared" si="63"/>
        <v>63.967733333333342</v>
      </c>
      <c r="AR100" s="105">
        <f t="shared" si="64"/>
        <v>0</v>
      </c>
      <c r="AS100" s="105">
        <f t="shared" si="65"/>
        <v>44.544666666666672</v>
      </c>
      <c r="AT100" s="105">
        <f t="shared" si="66"/>
        <v>0</v>
      </c>
      <c r="AU100" s="105">
        <f t="shared" si="67"/>
        <v>0</v>
      </c>
      <c r="AV100" s="105">
        <f t="shared" si="68"/>
        <v>408.10880000000003</v>
      </c>
      <c r="AW100" s="105">
        <f t="shared" si="69"/>
        <v>891.84546666666677</v>
      </c>
      <c r="AX100" s="105">
        <f t="shared" si="70"/>
        <v>3698.576</v>
      </c>
      <c r="AY100" s="105">
        <f t="shared" si="71"/>
        <v>0</v>
      </c>
      <c r="AZ100" s="105">
        <f t="shared" si="72"/>
        <v>44.941866666666662</v>
      </c>
      <c r="BA100" s="105">
        <f t="shared" si="73"/>
        <v>16.010400000000001</v>
      </c>
      <c r="BB100" s="2"/>
      <c r="BC100" s="105">
        <f t="shared" si="74"/>
        <v>59.055023923444978</v>
      </c>
      <c r="BD100" s="105">
        <f t="shared" si="75"/>
        <v>0</v>
      </c>
      <c r="BE100" s="105">
        <f t="shared" si="76"/>
        <v>0</v>
      </c>
      <c r="BF100" s="105">
        <f t="shared" si="77"/>
        <v>22.674490279753432</v>
      </c>
      <c r="BG100" s="105">
        <f t="shared" si="78"/>
        <v>0</v>
      </c>
      <c r="BH100" s="105">
        <f t="shared" si="79"/>
        <v>0</v>
      </c>
      <c r="BI100" s="105">
        <f t="shared" si="80"/>
        <v>0</v>
      </c>
      <c r="BJ100" s="105">
        <f t="shared" si="81"/>
        <v>16.409651278072332</v>
      </c>
      <c r="BK100" s="105">
        <f t="shared" si="82"/>
        <v>0</v>
      </c>
      <c r="BL100" s="105">
        <f t="shared" si="83"/>
        <v>10.482369929738354</v>
      </c>
      <c r="BM100" s="105">
        <f t="shared" si="84"/>
        <v>0</v>
      </c>
      <c r="BN100" s="105">
        <f t="shared" si="85"/>
        <v>16.475343764817438</v>
      </c>
      <c r="BO100" s="105">
        <f t="shared" si="86"/>
        <v>27.209362472520368</v>
      </c>
      <c r="BP100" s="105">
        <f t="shared" si="87"/>
        <v>10.340057761110394</v>
      </c>
      <c r="BQ100" s="105">
        <f t="shared" si="88"/>
        <v>0</v>
      </c>
      <c r="BR100" s="105">
        <f t="shared" si="89"/>
        <v>7.2004181214707534</v>
      </c>
      <c r="BS100" s="105">
        <f t="shared" si="90"/>
        <v>0</v>
      </c>
      <c r="BT100" s="105">
        <f t="shared" si="91"/>
        <v>0</v>
      </c>
      <c r="BU100" s="105">
        <f t="shared" si="92"/>
        <v>65.968705547652917</v>
      </c>
      <c r="BV100" s="105">
        <f t="shared" si="93"/>
        <v>144.16226992542784</v>
      </c>
      <c r="BW100" s="105">
        <f t="shared" si="94"/>
        <v>597.8559420664684</v>
      </c>
      <c r="BX100" s="105">
        <f t="shared" si="95"/>
        <v>0</v>
      </c>
      <c r="BY100" s="105">
        <f t="shared" si="96"/>
        <v>7.26462347514979</v>
      </c>
      <c r="BZ100" s="105">
        <f t="shared" si="97"/>
        <v>2.5879994827363246</v>
      </c>
      <c r="CA100" s="102" t="s">
        <v>866</v>
      </c>
      <c r="CB100" s="108">
        <v>10</v>
      </c>
    </row>
    <row r="101" spans="1:80" x14ac:dyDescent="0.3">
      <c r="A101" s="18" t="s">
        <v>87</v>
      </c>
      <c r="B101" s="21" t="s">
        <v>88</v>
      </c>
      <c r="C101" s="22">
        <f>_xlfn.XLOOKUP(A101,Rankings!K:K,Rankings!L:L)</f>
        <v>130</v>
      </c>
      <c r="D101" s="118">
        <f>_xlfn.XLOOKUP(A101,Rankings!K:K,Rankings!M:M)</f>
        <v>612.69000000000005</v>
      </c>
      <c r="E101" s="121">
        <v>57057.539999999986</v>
      </c>
      <c r="F101" s="121">
        <v>5589.2699999999995</v>
      </c>
      <c r="G101" s="121">
        <v>0</v>
      </c>
      <c r="H101" s="121">
        <v>2596.7800000000002</v>
      </c>
      <c r="I101" s="121">
        <v>0</v>
      </c>
      <c r="J101" s="121">
        <v>8708.91</v>
      </c>
      <c r="K101" s="121">
        <v>0</v>
      </c>
      <c r="L101" s="121">
        <v>6779.8099999999986</v>
      </c>
      <c r="M101" s="121">
        <v>18152.619999999995</v>
      </c>
      <c r="N101" s="121">
        <v>10868.389999999998</v>
      </c>
      <c r="O101" s="121">
        <v>0</v>
      </c>
      <c r="P101" s="121">
        <v>9877.6999999999971</v>
      </c>
      <c r="Q101" s="121">
        <v>13743.630000000001</v>
      </c>
      <c r="R101" s="121">
        <v>7670.7200000000012</v>
      </c>
      <c r="S101" s="121">
        <v>0</v>
      </c>
      <c r="T101" s="121">
        <v>6303.6800000000021</v>
      </c>
      <c r="U101" s="121">
        <v>0</v>
      </c>
      <c r="V101" s="121">
        <v>0</v>
      </c>
      <c r="W101" s="121">
        <v>2263.2399999999998</v>
      </c>
      <c r="X101" s="121">
        <v>167931.55</v>
      </c>
      <c r="Y101" s="121">
        <v>532456.96999999986</v>
      </c>
      <c r="Z101" s="121">
        <v>0</v>
      </c>
      <c r="AA101" s="121">
        <v>1134</v>
      </c>
      <c r="AB101" s="121">
        <v>7187.01</v>
      </c>
      <c r="AC101" s="121">
        <f t="shared" si="50"/>
        <v>858321.81999999983</v>
      </c>
      <c r="AD101" s="153">
        <f t="shared" si="51"/>
        <v>438.90415384615375</v>
      </c>
      <c r="AE101" s="105">
        <f t="shared" si="51"/>
        <v>42.994384615384611</v>
      </c>
      <c r="AF101" s="105">
        <f t="shared" si="52"/>
        <v>0</v>
      </c>
      <c r="AG101" s="105">
        <f t="shared" si="53"/>
        <v>19.97523076923077</v>
      </c>
      <c r="AH101" s="105">
        <f t="shared" si="54"/>
        <v>0</v>
      </c>
      <c r="AI101" s="105">
        <f t="shared" si="55"/>
        <v>66.991615384615386</v>
      </c>
      <c r="AJ101" s="105">
        <f t="shared" si="56"/>
        <v>0</v>
      </c>
      <c r="AK101" s="105">
        <f t="shared" si="57"/>
        <v>52.152384615384605</v>
      </c>
      <c r="AL101" s="105">
        <f t="shared" si="58"/>
        <v>139.63553846153843</v>
      </c>
      <c r="AM101" s="105">
        <f t="shared" si="59"/>
        <v>83.60299999999998</v>
      </c>
      <c r="AN101" s="105">
        <f t="shared" si="60"/>
        <v>0</v>
      </c>
      <c r="AO101" s="105">
        <f t="shared" si="61"/>
        <v>75.982307692307671</v>
      </c>
      <c r="AP101" s="105">
        <f t="shared" si="62"/>
        <v>105.72023076923078</v>
      </c>
      <c r="AQ101" s="105">
        <f t="shared" si="63"/>
        <v>59.005538461538471</v>
      </c>
      <c r="AR101" s="105">
        <f t="shared" si="64"/>
        <v>0</v>
      </c>
      <c r="AS101" s="105">
        <f t="shared" si="65"/>
        <v>48.489846153846173</v>
      </c>
      <c r="AT101" s="105">
        <f t="shared" si="66"/>
        <v>0</v>
      </c>
      <c r="AU101" s="105">
        <f t="shared" si="67"/>
        <v>0</v>
      </c>
      <c r="AV101" s="105">
        <f t="shared" si="68"/>
        <v>17.40953846153846</v>
      </c>
      <c r="AW101" s="105">
        <f t="shared" si="69"/>
        <v>1291.7811538461538</v>
      </c>
      <c r="AX101" s="105">
        <f t="shared" si="70"/>
        <v>4095.8228461538451</v>
      </c>
      <c r="AY101" s="105">
        <f t="shared" si="71"/>
        <v>0</v>
      </c>
      <c r="AZ101" s="105">
        <f t="shared" si="72"/>
        <v>8.7230769230769223</v>
      </c>
      <c r="BA101" s="105">
        <f t="shared" si="73"/>
        <v>55.28469230769231</v>
      </c>
      <c r="BB101" s="2"/>
      <c r="BC101" s="105">
        <f t="shared" si="74"/>
        <v>93.126279195025191</v>
      </c>
      <c r="BD101" s="105">
        <f t="shared" si="75"/>
        <v>9.1225089360035234</v>
      </c>
      <c r="BE101" s="105">
        <f t="shared" si="76"/>
        <v>0</v>
      </c>
      <c r="BF101" s="105">
        <f t="shared" si="77"/>
        <v>4.2383260702802392</v>
      </c>
      <c r="BG101" s="105">
        <f t="shared" si="78"/>
        <v>0</v>
      </c>
      <c r="BH101" s="105">
        <f t="shared" si="79"/>
        <v>14.214219262596091</v>
      </c>
      <c r="BI101" s="105">
        <f t="shared" si="80"/>
        <v>0</v>
      </c>
      <c r="BJ101" s="105">
        <f t="shared" si="81"/>
        <v>11.065644942793252</v>
      </c>
      <c r="BK101" s="105">
        <f t="shared" si="82"/>
        <v>29.627739966377767</v>
      </c>
      <c r="BL101" s="105">
        <f t="shared" si="83"/>
        <v>17.738807553575214</v>
      </c>
      <c r="BM101" s="105">
        <f t="shared" si="84"/>
        <v>0</v>
      </c>
      <c r="BN101" s="105">
        <f t="shared" si="85"/>
        <v>16.121856077298464</v>
      </c>
      <c r="BO101" s="105">
        <f t="shared" si="86"/>
        <v>22.431621211379326</v>
      </c>
      <c r="BP101" s="105">
        <f t="shared" si="87"/>
        <v>12.519740815094094</v>
      </c>
      <c r="BQ101" s="105">
        <f t="shared" si="88"/>
        <v>0</v>
      </c>
      <c r="BR101" s="105">
        <f t="shared" si="89"/>
        <v>10.288530904698954</v>
      </c>
      <c r="BS101" s="105">
        <f t="shared" si="90"/>
        <v>0</v>
      </c>
      <c r="BT101" s="105">
        <f t="shared" si="91"/>
        <v>0</v>
      </c>
      <c r="BU101" s="105">
        <f t="shared" si="92"/>
        <v>3.6939398390703286</v>
      </c>
      <c r="BV101" s="105">
        <f t="shared" si="93"/>
        <v>274.08893567709606</v>
      </c>
      <c r="BW101" s="105">
        <f t="shared" si="94"/>
        <v>869.04791982895074</v>
      </c>
      <c r="BX101" s="105">
        <f t="shared" si="95"/>
        <v>0</v>
      </c>
      <c r="BY101" s="105">
        <f t="shared" si="96"/>
        <v>1.8508544288302402</v>
      </c>
      <c r="BZ101" s="105">
        <f t="shared" si="97"/>
        <v>11.730255104538999</v>
      </c>
      <c r="CA101" s="102" t="s">
        <v>867</v>
      </c>
      <c r="CB101" s="108">
        <v>11</v>
      </c>
    </row>
    <row r="102" spans="1:80" x14ac:dyDescent="0.3">
      <c r="A102" s="18" t="s">
        <v>89</v>
      </c>
      <c r="B102" s="21" t="s">
        <v>90</v>
      </c>
      <c r="C102" s="22">
        <f>_xlfn.XLOOKUP(A102,Rankings!K:K,Rankings!L:L)</f>
        <v>76</v>
      </c>
      <c r="D102" s="118">
        <f>_xlfn.XLOOKUP(A102,Rankings!K:K,Rankings!M:M)</f>
        <v>552.26</v>
      </c>
      <c r="E102" s="121">
        <v>22867.560000000005</v>
      </c>
      <c r="F102" s="121">
        <v>4647.26</v>
      </c>
      <c r="G102" s="121">
        <v>0</v>
      </c>
      <c r="H102" s="121">
        <v>0</v>
      </c>
      <c r="I102" s="121">
        <v>0</v>
      </c>
      <c r="J102" s="121">
        <v>0</v>
      </c>
      <c r="K102" s="121">
        <v>0</v>
      </c>
      <c r="L102" s="121">
        <v>6442.66</v>
      </c>
      <c r="M102" s="121">
        <v>0</v>
      </c>
      <c r="N102" s="121">
        <v>3275.9599999999996</v>
      </c>
      <c r="O102" s="121">
        <v>0</v>
      </c>
      <c r="P102" s="121">
        <v>5820.3399999999892</v>
      </c>
      <c r="Q102" s="121">
        <v>19041.580000000002</v>
      </c>
      <c r="R102" s="121">
        <v>10311.070000000002</v>
      </c>
      <c r="S102" s="121">
        <v>0</v>
      </c>
      <c r="T102" s="121">
        <v>1720.49</v>
      </c>
      <c r="U102" s="121">
        <v>0</v>
      </c>
      <c r="V102" s="121">
        <v>0</v>
      </c>
      <c r="W102" s="121">
        <v>3187.1599999999994</v>
      </c>
      <c r="X102" s="121">
        <v>62783.750000000007</v>
      </c>
      <c r="Y102" s="121">
        <v>348532.76</v>
      </c>
      <c r="Z102" s="121">
        <v>0</v>
      </c>
      <c r="AA102" s="121">
        <v>451</v>
      </c>
      <c r="AB102" s="121">
        <v>1532.8000000000002</v>
      </c>
      <c r="AC102" s="121">
        <f t="shared" si="50"/>
        <v>490614.39</v>
      </c>
      <c r="AD102" s="153">
        <f t="shared" si="51"/>
        <v>300.8889473684211</v>
      </c>
      <c r="AE102" s="105">
        <f t="shared" si="51"/>
        <v>61.148157894736848</v>
      </c>
      <c r="AF102" s="105">
        <f t="shared" si="52"/>
        <v>0</v>
      </c>
      <c r="AG102" s="105">
        <f t="shared" si="53"/>
        <v>0</v>
      </c>
      <c r="AH102" s="105">
        <f t="shared" si="54"/>
        <v>0</v>
      </c>
      <c r="AI102" s="105">
        <f t="shared" si="55"/>
        <v>0</v>
      </c>
      <c r="AJ102" s="105">
        <f t="shared" si="56"/>
        <v>0</v>
      </c>
      <c r="AK102" s="105">
        <f t="shared" si="57"/>
        <v>84.771842105263161</v>
      </c>
      <c r="AL102" s="105">
        <f t="shared" si="58"/>
        <v>0</v>
      </c>
      <c r="AM102" s="105">
        <f t="shared" si="59"/>
        <v>43.104736842105261</v>
      </c>
      <c r="AN102" s="105">
        <f t="shared" si="60"/>
        <v>0</v>
      </c>
      <c r="AO102" s="105">
        <f t="shared" si="61"/>
        <v>76.583421052631437</v>
      </c>
      <c r="AP102" s="105">
        <f t="shared" si="62"/>
        <v>250.54710526315793</v>
      </c>
      <c r="AQ102" s="105">
        <f t="shared" si="63"/>
        <v>135.67197368421054</v>
      </c>
      <c r="AR102" s="105">
        <f t="shared" si="64"/>
        <v>0</v>
      </c>
      <c r="AS102" s="105">
        <f t="shared" si="65"/>
        <v>22.638026315789475</v>
      </c>
      <c r="AT102" s="105">
        <f t="shared" si="66"/>
        <v>0</v>
      </c>
      <c r="AU102" s="105">
        <f t="shared" si="67"/>
        <v>0</v>
      </c>
      <c r="AV102" s="105">
        <f t="shared" si="68"/>
        <v>41.936315789473674</v>
      </c>
      <c r="AW102" s="105">
        <f t="shared" si="69"/>
        <v>826.10197368421063</v>
      </c>
      <c r="AX102" s="105">
        <f t="shared" si="70"/>
        <v>4585.9573684210527</v>
      </c>
      <c r="AY102" s="105">
        <f t="shared" si="71"/>
        <v>0</v>
      </c>
      <c r="AZ102" s="105">
        <f t="shared" si="72"/>
        <v>5.9342105263157894</v>
      </c>
      <c r="BA102" s="105">
        <f t="shared" si="73"/>
        <v>20.168421052631583</v>
      </c>
      <c r="BB102" s="2"/>
      <c r="BC102" s="105">
        <f t="shared" si="74"/>
        <v>41.407235722304719</v>
      </c>
      <c r="BD102" s="105">
        <f t="shared" si="75"/>
        <v>8.4149856951435922</v>
      </c>
      <c r="BE102" s="105">
        <f t="shared" si="76"/>
        <v>0</v>
      </c>
      <c r="BF102" s="105">
        <f t="shared" si="77"/>
        <v>0</v>
      </c>
      <c r="BG102" s="105">
        <f t="shared" si="78"/>
        <v>0</v>
      </c>
      <c r="BH102" s="105">
        <f t="shared" si="79"/>
        <v>0</v>
      </c>
      <c r="BI102" s="105">
        <f t="shared" si="80"/>
        <v>0</v>
      </c>
      <c r="BJ102" s="105">
        <f t="shared" si="81"/>
        <v>11.665990656574802</v>
      </c>
      <c r="BK102" s="105">
        <f t="shared" si="82"/>
        <v>0</v>
      </c>
      <c r="BL102" s="105">
        <f t="shared" si="83"/>
        <v>5.9319161264621734</v>
      </c>
      <c r="BM102" s="105">
        <f t="shared" si="84"/>
        <v>0</v>
      </c>
      <c r="BN102" s="105">
        <f t="shared" si="85"/>
        <v>10.539130119871055</v>
      </c>
      <c r="BO102" s="105">
        <f t="shared" si="86"/>
        <v>34.479375656393728</v>
      </c>
      <c r="BP102" s="105">
        <f t="shared" si="87"/>
        <v>18.670680476587119</v>
      </c>
      <c r="BQ102" s="105">
        <f t="shared" si="88"/>
        <v>0</v>
      </c>
      <c r="BR102" s="105">
        <f t="shared" si="89"/>
        <v>3.1153623293376307</v>
      </c>
      <c r="BS102" s="105">
        <f t="shared" si="90"/>
        <v>0</v>
      </c>
      <c r="BT102" s="105">
        <f t="shared" si="91"/>
        <v>0</v>
      </c>
      <c r="BU102" s="105">
        <f t="shared" si="92"/>
        <v>5.7711222974685823</v>
      </c>
      <c r="BV102" s="105">
        <f t="shared" si="93"/>
        <v>113.68513019230075</v>
      </c>
      <c r="BW102" s="105">
        <f t="shared" si="94"/>
        <v>631.10266903270201</v>
      </c>
      <c r="BX102" s="105">
        <f t="shared" si="95"/>
        <v>0</v>
      </c>
      <c r="BY102" s="105">
        <f t="shared" si="96"/>
        <v>0.8166443341904176</v>
      </c>
      <c r="BZ102" s="105">
        <f t="shared" si="97"/>
        <v>2.7755042914569228</v>
      </c>
      <c r="CA102" s="102" t="s">
        <v>3</v>
      </c>
      <c r="CB102" s="108">
        <v>12</v>
      </c>
    </row>
    <row r="103" spans="1:80" x14ac:dyDescent="0.3">
      <c r="A103" s="18" t="s">
        <v>96</v>
      </c>
      <c r="B103" s="21" t="s">
        <v>97</v>
      </c>
      <c r="C103" s="22">
        <f>_xlfn.XLOOKUP(A103,Rankings!K:K,Rankings!L:L)</f>
        <v>209</v>
      </c>
      <c r="D103" s="118">
        <f>_xlfn.XLOOKUP(A103,Rankings!K:K,Rankings!M:M)</f>
        <v>1207.3</v>
      </c>
      <c r="E103" s="121">
        <v>49311.670000000006</v>
      </c>
      <c r="F103" s="121">
        <v>0</v>
      </c>
      <c r="G103" s="121">
        <v>0</v>
      </c>
      <c r="H103" s="121">
        <v>1260.3499999999999</v>
      </c>
      <c r="I103" s="121">
        <v>11.98</v>
      </c>
      <c r="J103" s="121">
        <v>0</v>
      </c>
      <c r="K103" s="121">
        <v>0</v>
      </c>
      <c r="L103" s="121">
        <v>13094.779999999997</v>
      </c>
      <c r="M103" s="121">
        <v>0</v>
      </c>
      <c r="N103" s="121">
        <v>9608.07</v>
      </c>
      <c r="O103" s="121">
        <v>0</v>
      </c>
      <c r="P103" s="121">
        <v>21993.680000000008</v>
      </c>
      <c r="Q103" s="121">
        <v>27901.449999999993</v>
      </c>
      <c r="R103" s="121">
        <v>30735.150000000005</v>
      </c>
      <c r="S103" s="121">
        <v>0</v>
      </c>
      <c r="T103" s="121">
        <v>8310.24</v>
      </c>
      <c r="U103" s="121">
        <v>0</v>
      </c>
      <c r="V103" s="121">
        <v>0</v>
      </c>
      <c r="W103" s="121">
        <v>23956.290000000026</v>
      </c>
      <c r="X103" s="121">
        <v>221805.03000000009</v>
      </c>
      <c r="Y103" s="121">
        <v>584272.8600000001</v>
      </c>
      <c r="Z103" s="121">
        <v>0</v>
      </c>
      <c r="AA103" s="121">
        <v>2360</v>
      </c>
      <c r="AB103" s="121">
        <v>3092.9700000000003</v>
      </c>
      <c r="AC103" s="121">
        <f t="shared" si="50"/>
        <v>997714.52000000025</v>
      </c>
      <c r="AD103" s="153">
        <f t="shared" si="51"/>
        <v>235.94100478468903</v>
      </c>
      <c r="AE103" s="105">
        <f t="shared" si="51"/>
        <v>0</v>
      </c>
      <c r="AF103" s="105">
        <f t="shared" si="52"/>
        <v>0</v>
      </c>
      <c r="AG103" s="105">
        <f t="shared" si="53"/>
        <v>6.0303827751196168</v>
      </c>
      <c r="AH103" s="105">
        <f t="shared" si="54"/>
        <v>5.7320574162679425E-2</v>
      </c>
      <c r="AI103" s="105">
        <f t="shared" si="55"/>
        <v>0</v>
      </c>
      <c r="AJ103" s="105">
        <f t="shared" si="56"/>
        <v>0</v>
      </c>
      <c r="AK103" s="105">
        <f t="shared" si="57"/>
        <v>62.654449760765537</v>
      </c>
      <c r="AL103" s="105">
        <f t="shared" si="58"/>
        <v>0</v>
      </c>
      <c r="AM103" s="105">
        <f t="shared" si="59"/>
        <v>45.97162679425837</v>
      </c>
      <c r="AN103" s="105">
        <f t="shared" si="60"/>
        <v>0</v>
      </c>
      <c r="AO103" s="105">
        <f t="shared" si="61"/>
        <v>105.23291866028711</v>
      </c>
      <c r="AP103" s="105">
        <f t="shared" si="62"/>
        <v>133.49976076555021</v>
      </c>
      <c r="AQ103" s="105">
        <f t="shared" si="63"/>
        <v>147.05813397129188</v>
      </c>
      <c r="AR103" s="105">
        <f t="shared" si="64"/>
        <v>0</v>
      </c>
      <c r="AS103" s="105">
        <f t="shared" si="65"/>
        <v>39.761913875598083</v>
      </c>
      <c r="AT103" s="105">
        <f t="shared" si="66"/>
        <v>0</v>
      </c>
      <c r="AU103" s="105">
        <f t="shared" si="67"/>
        <v>0</v>
      </c>
      <c r="AV103" s="105">
        <f t="shared" si="68"/>
        <v>114.62339712918673</v>
      </c>
      <c r="AW103" s="105">
        <f t="shared" si="69"/>
        <v>1061.2680861244023</v>
      </c>
      <c r="AX103" s="105">
        <f t="shared" si="70"/>
        <v>2795.5639234449764</v>
      </c>
      <c r="AY103" s="105">
        <f t="shared" si="71"/>
        <v>0</v>
      </c>
      <c r="AZ103" s="105">
        <f t="shared" si="72"/>
        <v>11.291866028708133</v>
      </c>
      <c r="BA103" s="105">
        <f t="shared" si="73"/>
        <v>14.798899521531101</v>
      </c>
      <c r="BB103" s="2"/>
      <c r="BC103" s="105">
        <f t="shared" si="74"/>
        <v>40.84458709517105</v>
      </c>
      <c r="BD103" s="105">
        <f t="shared" si="75"/>
        <v>0</v>
      </c>
      <c r="BE103" s="105">
        <f t="shared" si="76"/>
        <v>0</v>
      </c>
      <c r="BF103" s="105">
        <f t="shared" si="77"/>
        <v>1.0439410254286423</v>
      </c>
      <c r="BG103" s="105">
        <f t="shared" si="78"/>
        <v>9.9229686076368756E-3</v>
      </c>
      <c r="BH103" s="105">
        <f t="shared" si="79"/>
        <v>0</v>
      </c>
      <c r="BI103" s="105">
        <f t="shared" si="80"/>
        <v>0</v>
      </c>
      <c r="BJ103" s="105">
        <f t="shared" si="81"/>
        <v>10.846334796653688</v>
      </c>
      <c r="BK103" s="105">
        <f t="shared" si="82"/>
        <v>0</v>
      </c>
      <c r="BL103" s="105">
        <f t="shared" si="83"/>
        <v>7.9583119357243435</v>
      </c>
      <c r="BM103" s="105">
        <f t="shared" si="84"/>
        <v>0</v>
      </c>
      <c r="BN103" s="105">
        <f t="shared" si="85"/>
        <v>18.217245092354847</v>
      </c>
      <c r="BO103" s="105">
        <f t="shared" si="86"/>
        <v>23.110618736022523</v>
      </c>
      <c r="BP103" s="105">
        <f t="shared" si="87"/>
        <v>25.457756978381518</v>
      </c>
      <c r="BQ103" s="105">
        <f t="shared" si="88"/>
        <v>0</v>
      </c>
      <c r="BR103" s="105">
        <f t="shared" si="89"/>
        <v>6.8833264308788209</v>
      </c>
      <c r="BS103" s="105">
        <f t="shared" si="90"/>
        <v>0</v>
      </c>
      <c r="BT103" s="105">
        <f t="shared" si="91"/>
        <v>0</v>
      </c>
      <c r="BU103" s="105">
        <f t="shared" si="92"/>
        <v>19.842864242524666</v>
      </c>
      <c r="BV103" s="105">
        <f t="shared" si="93"/>
        <v>183.71989563488785</v>
      </c>
      <c r="BW103" s="105">
        <f t="shared" si="94"/>
        <v>483.95002070736365</v>
      </c>
      <c r="BX103" s="105">
        <f t="shared" si="95"/>
        <v>0</v>
      </c>
      <c r="BY103" s="105">
        <f t="shared" si="96"/>
        <v>1.9547751180319723</v>
      </c>
      <c r="BZ103" s="105">
        <f t="shared" si="97"/>
        <v>2.5618901681437922</v>
      </c>
      <c r="CA103" s="102" t="s">
        <v>4</v>
      </c>
      <c r="CB103" s="108">
        <v>14</v>
      </c>
    </row>
    <row r="104" spans="1:80" x14ac:dyDescent="0.3">
      <c r="A104" s="18" t="s">
        <v>100</v>
      </c>
      <c r="B104" s="21" t="s">
        <v>101</v>
      </c>
      <c r="C104" s="22">
        <f>_xlfn.XLOOKUP(A104,Rankings!K:K,Rankings!L:L)</f>
        <v>140</v>
      </c>
      <c r="D104" s="118">
        <f>_xlfn.XLOOKUP(A104,Rankings!K:K,Rankings!M:M)</f>
        <v>705.28</v>
      </c>
      <c r="E104" s="121">
        <v>33747.65</v>
      </c>
      <c r="F104" s="121">
        <v>6456.6900000000014</v>
      </c>
      <c r="G104" s="121">
        <v>0</v>
      </c>
      <c r="H104" s="121">
        <v>21236.699999999997</v>
      </c>
      <c r="I104" s="121">
        <v>0</v>
      </c>
      <c r="J104" s="121">
        <v>9041.6899999999987</v>
      </c>
      <c r="K104" s="121">
        <v>0</v>
      </c>
      <c r="L104" s="121">
        <v>7260.2500000000018</v>
      </c>
      <c r="M104" s="121">
        <v>0</v>
      </c>
      <c r="N104" s="121">
        <v>6204.1599999999989</v>
      </c>
      <c r="O104" s="121">
        <v>0</v>
      </c>
      <c r="P104" s="121">
        <v>3970.579999999999</v>
      </c>
      <c r="Q104" s="121">
        <v>10093.739999999996</v>
      </c>
      <c r="R104" s="121">
        <v>12846.350000000004</v>
      </c>
      <c r="S104" s="121">
        <v>0</v>
      </c>
      <c r="T104" s="121">
        <v>6960.6699999999983</v>
      </c>
      <c r="U104" s="121">
        <v>0</v>
      </c>
      <c r="V104" s="121">
        <v>0</v>
      </c>
      <c r="W104" s="121">
        <v>27050.059999999998</v>
      </c>
      <c r="X104" s="121">
        <v>139476.85000000003</v>
      </c>
      <c r="Y104" s="121">
        <v>457426.56</v>
      </c>
      <c r="Z104" s="121">
        <v>0</v>
      </c>
      <c r="AA104" s="121">
        <v>1068.8499999999999</v>
      </c>
      <c r="AB104" s="121">
        <v>5559.9599999999982</v>
      </c>
      <c r="AC104" s="121">
        <f t="shared" si="50"/>
        <v>748400.75999999989</v>
      </c>
      <c r="AD104" s="153">
        <f t="shared" si="51"/>
        <v>241.05464285714288</v>
      </c>
      <c r="AE104" s="105">
        <f t="shared" si="51"/>
        <v>46.119214285714293</v>
      </c>
      <c r="AF104" s="105">
        <f t="shared" si="52"/>
        <v>0</v>
      </c>
      <c r="AG104" s="105">
        <f t="shared" si="53"/>
        <v>151.69071428571428</v>
      </c>
      <c r="AH104" s="105">
        <f t="shared" si="54"/>
        <v>0</v>
      </c>
      <c r="AI104" s="105">
        <f t="shared" si="55"/>
        <v>64.583499999999987</v>
      </c>
      <c r="AJ104" s="105">
        <f t="shared" si="56"/>
        <v>0</v>
      </c>
      <c r="AK104" s="105">
        <f t="shared" si="57"/>
        <v>51.858928571428585</v>
      </c>
      <c r="AL104" s="105">
        <f t="shared" si="58"/>
        <v>0</v>
      </c>
      <c r="AM104" s="105">
        <f t="shared" si="59"/>
        <v>44.315428571428562</v>
      </c>
      <c r="AN104" s="105">
        <f t="shared" si="60"/>
        <v>0</v>
      </c>
      <c r="AO104" s="105">
        <f t="shared" si="61"/>
        <v>28.361285714285707</v>
      </c>
      <c r="AP104" s="105">
        <f t="shared" si="62"/>
        <v>72.098142857142832</v>
      </c>
      <c r="AQ104" s="105">
        <f t="shared" si="63"/>
        <v>91.759642857142879</v>
      </c>
      <c r="AR104" s="105">
        <f t="shared" si="64"/>
        <v>0</v>
      </c>
      <c r="AS104" s="105">
        <f t="shared" si="65"/>
        <v>49.719071428571418</v>
      </c>
      <c r="AT104" s="105">
        <f t="shared" si="66"/>
        <v>0</v>
      </c>
      <c r="AU104" s="105">
        <f t="shared" si="67"/>
        <v>0</v>
      </c>
      <c r="AV104" s="105">
        <f t="shared" si="68"/>
        <v>193.21471428571428</v>
      </c>
      <c r="AW104" s="105">
        <f t="shared" si="69"/>
        <v>996.26321428571453</v>
      </c>
      <c r="AX104" s="105">
        <f t="shared" si="70"/>
        <v>3267.3325714285716</v>
      </c>
      <c r="AY104" s="105">
        <f t="shared" si="71"/>
        <v>0</v>
      </c>
      <c r="AZ104" s="105">
        <f t="shared" si="72"/>
        <v>7.6346428571428566</v>
      </c>
      <c r="BA104" s="105">
        <f t="shared" si="73"/>
        <v>39.713999999999984</v>
      </c>
      <c r="BB104" s="2"/>
      <c r="BC104" s="105">
        <f t="shared" si="74"/>
        <v>47.85000283575318</v>
      </c>
      <c r="BD104" s="105">
        <f t="shared" si="75"/>
        <v>9.1547895871143403</v>
      </c>
      <c r="BE104" s="105">
        <f t="shared" si="76"/>
        <v>0</v>
      </c>
      <c r="BF104" s="105">
        <f t="shared" si="77"/>
        <v>30.111019736842103</v>
      </c>
      <c r="BG104" s="105">
        <f t="shared" si="78"/>
        <v>0</v>
      </c>
      <c r="BH104" s="105">
        <f t="shared" si="79"/>
        <v>12.820000567150634</v>
      </c>
      <c r="BI104" s="105">
        <f t="shared" si="80"/>
        <v>0</v>
      </c>
      <c r="BJ104" s="105">
        <f t="shared" si="81"/>
        <v>10.294138498185122</v>
      </c>
      <c r="BK104" s="105">
        <f t="shared" si="82"/>
        <v>0</v>
      </c>
      <c r="BL104" s="105">
        <f t="shared" si="83"/>
        <v>8.7967332123411968</v>
      </c>
      <c r="BM104" s="105">
        <f t="shared" si="84"/>
        <v>0</v>
      </c>
      <c r="BN104" s="105">
        <f t="shared" si="85"/>
        <v>5.6297924228675127</v>
      </c>
      <c r="BO104" s="105">
        <f t="shared" si="86"/>
        <v>14.311677631578942</v>
      </c>
      <c r="BP104" s="105">
        <f t="shared" si="87"/>
        <v>18.214538906533583</v>
      </c>
      <c r="BQ104" s="105">
        <f t="shared" si="88"/>
        <v>0</v>
      </c>
      <c r="BR104" s="105">
        <f t="shared" si="89"/>
        <v>9.869371029945551</v>
      </c>
      <c r="BS104" s="105">
        <f t="shared" si="90"/>
        <v>0</v>
      </c>
      <c r="BT104" s="105">
        <f t="shared" si="91"/>
        <v>0</v>
      </c>
      <c r="BU104" s="105">
        <f t="shared" si="92"/>
        <v>38.353646778584391</v>
      </c>
      <c r="BV104" s="105">
        <f t="shared" si="93"/>
        <v>197.76096018602547</v>
      </c>
      <c r="BW104" s="105">
        <f t="shared" si="94"/>
        <v>648.57441016333939</v>
      </c>
      <c r="BX104" s="105">
        <f t="shared" si="95"/>
        <v>0</v>
      </c>
      <c r="BY104" s="105">
        <f t="shared" si="96"/>
        <v>1.5154973911070779</v>
      </c>
      <c r="BZ104" s="105">
        <f t="shared" si="97"/>
        <v>7.8833371143375661</v>
      </c>
      <c r="CA104" s="102" t="s">
        <v>868</v>
      </c>
      <c r="CB104" s="108">
        <v>15</v>
      </c>
    </row>
    <row r="105" spans="1:80" x14ac:dyDescent="0.3">
      <c r="A105" s="18" t="s">
        <v>102</v>
      </c>
      <c r="B105" s="21" t="s">
        <v>103</v>
      </c>
      <c r="C105" s="22">
        <f>_xlfn.XLOOKUP(A105,Rankings!K:K,Rankings!L:L)</f>
        <v>191.78</v>
      </c>
      <c r="D105" s="118">
        <f>_xlfn.XLOOKUP(A105,Rankings!K:K,Rankings!M:M)</f>
        <v>1393.96</v>
      </c>
      <c r="E105" s="121">
        <v>49258.759999999987</v>
      </c>
      <c r="F105" s="121">
        <v>0</v>
      </c>
      <c r="G105" s="121">
        <v>0</v>
      </c>
      <c r="H105" s="121">
        <v>69124.500000000029</v>
      </c>
      <c r="I105" s="121">
        <v>0</v>
      </c>
      <c r="J105" s="121">
        <v>18267.28</v>
      </c>
      <c r="K105" s="121">
        <v>0</v>
      </c>
      <c r="L105" s="121">
        <v>7737.9300000000012</v>
      </c>
      <c r="M105" s="121">
        <v>8255.0400000000027</v>
      </c>
      <c r="N105" s="121">
        <v>12434.850000000004</v>
      </c>
      <c r="O105" s="121">
        <v>0</v>
      </c>
      <c r="P105" s="121">
        <v>10915.669999999996</v>
      </c>
      <c r="Q105" s="121">
        <v>23758.799999999996</v>
      </c>
      <c r="R105" s="121">
        <v>34528.05000000001</v>
      </c>
      <c r="S105" s="121">
        <v>0</v>
      </c>
      <c r="T105" s="121">
        <v>5619.66</v>
      </c>
      <c r="U105" s="121">
        <v>0</v>
      </c>
      <c r="V105" s="121">
        <v>0</v>
      </c>
      <c r="W105" s="121">
        <v>63863.26999999996</v>
      </c>
      <c r="X105" s="121">
        <v>221801.34000000003</v>
      </c>
      <c r="Y105" s="121">
        <v>614199.64</v>
      </c>
      <c r="Z105" s="121">
        <v>0</v>
      </c>
      <c r="AA105" s="121">
        <v>3518.5</v>
      </c>
      <c r="AB105" s="121">
        <v>1832.2700000000002</v>
      </c>
      <c r="AC105" s="121">
        <f t="shared" si="50"/>
        <v>1145115.56</v>
      </c>
      <c r="AD105" s="153">
        <f t="shared" si="51"/>
        <v>256.85034935864002</v>
      </c>
      <c r="AE105" s="105">
        <f t="shared" si="51"/>
        <v>0</v>
      </c>
      <c r="AF105" s="105">
        <f t="shared" si="52"/>
        <v>0</v>
      </c>
      <c r="AG105" s="105">
        <f t="shared" si="53"/>
        <v>360.43643758473263</v>
      </c>
      <c r="AH105" s="105">
        <f t="shared" si="54"/>
        <v>0</v>
      </c>
      <c r="AI105" s="105">
        <f t="shared" si="55"/>
        <v>95.251225362394408</v>
      </c>
      <c r="AJ105" s="105">
        <f t="shared" si="56"/>
        <v>0</v>
      </c>
      <c r="AK105" s="105">
        <f t="shared" si="57"/>
        <v>40.34795077693191</v>
      </c>
      <c r="AL105" s="105">
        <f t="shared" si="58"/>
        <v>43.044321618521238</v>
      </c>
      <c r="AM105" s="105">
        <f t="shared" si="59"/>
        <v>64.839138596308288</v>
      </c>
      <c r="AN105" s="105">
        <f t="shared" si="60"/>
        <v>0</v>
      </c>
      <c r="AO105" s="105">
        <f t="shared" si="61"/>
        <v>56.917666075711736</v>
      </c>
      <c r="AP105" s="105">
        <f t="shared" si="62"/>
        <v>123.88570236729583</v>
      </c>
      <c r="AQ105" s="105">
        <f t="shared" si="63"/>
        <v>180.03988945666916</v>
      </c>
      <c r="AR105" s="105">
        <f t="shared" si="64"/>
        <v>0</v>
      </c>
      <c r="AS105" s="105">
        <f t="shared" si="65"/>
        <v>29.302638439879026</v>
      </c>
      <c r="AT105" s="105">
        <f t="shared" si="66"/>
        <v>0</v>
      </c>
      <c r="AU105" s="105">
        <f t="shared" si="67"/>
        <v>0</v>
      </c>
      <c r="AV105" s="105">
        <f t="shared" si="68"/>
        <v>333.00276358327227</v>
      </c>
      <c r="AW105" s="105">
        <f t="shared" si="69"/>
        <v>1156.5405151736365</v>
      </c>
      <c r="AX105" s="105">
        <f t="shared" si="70"/>
        <v>3202.6261341120035</v>
      </c>
      <c r="AY105" s="105">
        <f t="shared" si="71"/>
        <v>0</v>
      </c>
      <c r="AZ105" s="105">
        <f t="shared" si="72"/>
        <v>18.346542913755343</v>
      </c>
      <c r="BA105" s="105">
        <f t="shared" si="73"/>
        <v>9.5540202315152793</v>
      </c>
      <c r="BB105" s="2"/>
      <c r="BC105" s="105">
        <f t="shared" si="74"/>
        <v>35.337283709719067</v>
      </c>
      <c r="BD105" s="105">
        <f t="shared" si="75"/>
        <v>0</v>
      </c>
      <c r="BE105" s="105">
        <f t="shared" si="76"/>
        <v>0</v>
      </c>
      <c r="BF105" s="105">
        <f t="shared" si="77"/>
        <v>49.588582168785351</v>
      </c>
      <c r="BG105" s="105">
        <f t="shared" si="78"/>
        <v>0</v>
      </c>
      <c r="BH105" s="105">
        <f t="shared" si="79"/>
        <v>13.104594106000171</v>
      </c>
      <c r="BI105" s="105">
        <f t="shared" si="80"/>
        <v>0</v>
      </c>
      <c r="BJ105" s="105">
        <f t="shared" si="81"/>
        <v>5.5510416367758051</v>
      </c>
      <c r="BK105" s="105">
        <f t="shared" si="82"/>
        <v>5.9220063703406138</v>
      </c>
      <c r="BL105" s="105">
        <f t="shared" si="83"/>
        <v>8.9205213922924642</v>
      </c>
      <c r="BM105" s="105">
        <f t="shared" si="84"/>
        <v>0</v>
      </c>
      <c r="BN105" s="105">
        <f t="shared" si="85"/>
        <v>7.830690981089842</v>
      </c>
      <c r="BO105" s="105">
        <f t="shared" si="86"/>
        <v>17.04410456541077</v>
      </c>
      <c r="BP105" s="105">
        <f t="shared" si="87"/>
        <v>24.769756664466705</v>
      </c>
      <c r="BQ105" s="105">
        <f t="shared" si="88"/>
        <v>0</v>
      </c>
      <c r="BR105" s="105">
        <f t="shared" si="89"/>
        <v>4.0314356222560184</v>
      </c>
      <c r="BS105" s="105">
        <f t="shared" si="90"/>
        <v>0</v>
      </c>
      <c r="BT105" s="105">
        <f t="shared" si="91"/>
        <v>0</v>
      </c>
      <c r="BU105" s="105">
        <f t="shared" si="92"/>
        <v>45.814277310683202</v>
      </c>
      <c r="BV105" s="105">
        <f t="shared" si="93"/>
        <v>159.11600045912365</v>
      </c>
      <c r="BW105" s="105">
        <f t="shared" si="94"/>
        <v>440.61496743091624</v>
      </c>
      <c r="BX105" s="105">
        <f t="shared" si="95"/>
        <v>0</v>
      </c>
      <c r="BY105" s="105">
        <f t="shared" si="96"/>
        <v>2.5241039915062125</v>
      </c>
      <c r="BZ105" s="105">
        <f t="shared" si="97"/>
        <v>1.3144351344371432</v>
      </c>
      <c r="CA105" s="102" t="s">
        <v>5</v>
      </c>
      <c r="CB105" s="108">
        <v>16</v>
      </c>
    </row>
    <row r="106" spans="1:80" x14ac:dyDescent="0.3">
      <c r="A106" s="18" t="s">
        <v>104</v>
      </c>
      <c r="B106" s="21" t="s">
        <v>105</v>
      </c>
      <c r="C106" s="22">
        <f>_xlfn.XLOOKUP(A106,Rankings!K:K,Rankings!L:L)</f>
        <v>171</v>
      </c>
      <c r="D106" s="118">
        <f>_xlfn.XLOOKUP(A106,Rankings!K:K,Rankings!M:M)</f>
        <v>611.07000000000005</v>
      </c>
      <c r="E106" s="121">
        <v>34417.450000000004</v>
      </c>
      <c r="F106" s="121">
        <v>0</v>
      </c>
      <c r="G106" s="121">
        <v>0</v>
      </c>
      <c r="H106" s="121">
        <v>6864.3099999999995</v>
      </c>
      <c r="I106" s="121">
        <v>0</v>
      </c>
      <c r="J106" s="121">
        <v>6591.95</v>
      </c>
      <c r="K106" s="121">
        <v>0</v>
      </c>
      <c r="L106" s="121">
        <v>3048.01</v>
      </c>
      <c r="M106" s="121">
        <v>0</v>
      </c>
      <c r="N106" s="121">
        <v>4416.6000000000004</v>
      </c>
      <c r="O106" s="121">
        <v>0</v>
      </c>
      <c r="P106" s="121">
        <v>12549.349999999986</v>
      </c>
      <c r="Q106" s="121">
        <v>15090.61</v>
      </c>
      <c r="R106" s="121">
        <v>35975.760000000002</v>
      </c>
      <c r="S106" s="121">
        <v>0</v>
      </c>
      <c r="T106" s="121">
        <v>4692.97</v>
      </c>
      <c r="U106" s="121">
        <v>0</v>
      </c>
      <c r="V106" s="121">
        <v>0</v>
      </c>
      <c r="W106" s="121">
        <v>5010.6900000000005</v>
      </c>
      <c r="X106" s="121">
        <v>142224.86000000007</v>
      </c>
      <c r="Y106" s="121">
        <v>582462.6</v>
      </c>
      <c r="Z106" s="121">
        <v>0</v>
      </c>
      <c r="AA106" s="121">
        <v>1721.5</v>
      </c>
      <c r="AB106" s="121">
        <v>1913.8700000000001</v>
      </c>
      <c r="AC106" s="121">
        <f t="shared" si="50"/>
        <v>856980.53</v>
      </c>
      <c r="AD106" s="153">
        <f t="shared" si="51"/>
        <v>201.27163742690061</v>
      </c>
      <c r="AE106" s="105">
        <f t="shared" si="51"/>
        <v>0</v>
      </c>
      <c r="AF106" s="105">
        <f t="shared" si="52"/>
        <v>0</v>
      </c>
      <c r="AG106" s="105">
        <f t="shared" si="53"/>
        <v>40.142163742690059</v>
      </c>
      <c r="AH106" s="105">
        <f t="shared" si="54"/>
        <v>0</v>
      </c>
      <c r="AI106" s="105">
        <f t="shared" si="55"/>
        <v>38.549415204678361</v>
      </c>
      <c r="AJ106" s="105">
        <f t="shared" si="56"/>
        <v>0</v>
      </c>
      <c r="AK106" s="105">
        <f t="shared" si="57"/>
        <v>17.824619883040938</v>
      </c>
      <c r="AL106" s="105">
        <f t="shared" si="58"/>
        <v>0</v>
      </c>
      <c r="AM106" s="105">
        <f t="shared" si="59"/>
        <v>25.828070175438597</v>
      </c>
      <c r="AN106" s="105">
        <f t="shared" si="60"/>
        <v>0</v>
      </c>
      <c r="AO106" s="105">
        <f t="shared" si="61"/>
        <v>73.388011695906343</v>
      </c>
      <c r="AP106" s="105">
        <f t="shared" si="62"/>
        <v>88.249181286549714</v>
      </c>
      <c r="AQ106" s="105">
        <f t="shared" si="63"/>
        <v>210.3845614035088</v>
      </c>
      <c r="AR106" s="105">
        <f t="shared" si="64"/>
        <v>0</v>
      </c>
      <c r="AS106" s="105">
        <f t="shared" si="65"/>
        <v>27.444269005847953</v>
      </c>
      <c r="AT106" s="105">
        <f t="shared" si="66"/>
        <v>0</v>
      </c>
      <c r="AU106" s="105">
        <f t="shared" si="67"/>
        <v>0</v>
      </c>
      <c r="AV106" s="105">
        <f t="shared" si="68"/>
        <v>29.302280701754388</v>
      </c>
      <c r="AW106" s="105">
        <f t="shared" si="69"/>
        <v>831.72432748538051</v>
      </c>
      <c r="AX106" s="105">
        <f t="shared" si="70"/>
        <v>3406.2140350877194</v>
      </c>
      <c r="AY106" s="105">
        <f t="shared" si="71"/>
        <v>0</v>
      </c>
      <c r="AZ106" s="105">
        <f t="shared" si="72"/>
        <v>10.067251461988304</v>
      </c>
      <c r="BA106" s="105">
        <f t="shared" si="73"/>
        <v>11.192222222222222</v>
      </c>
      <c r="BB106" s="2"/>
      <c r="BC106" s="105">
        <f t="shared" si="74"/>
        <v>56.323252655178621</v>
      </c>
      <c r="BD106" s="105">
        <f t="shared" si="75"/>
        <v>0</v>
      </c>
      <c r="BE106" s="105">
        <f t="shared" si="76"/>
        <v>0</v>
      </c>
      <c r="BF106" s="105">
        <f t="shared" si="77"/>
        <v>11.233262964963096</v>
      </c>
      <c r="BG106" s="105">
        <f t="shared" si="78"/>
        <v>0</v>
      </c>
      <c r="BH106" s="105">
        <f t="shared" si="79"/>
        <v>10.787552980836891</v>
      </c>
      <c r="BI106" s="105">
        <f t="shared" si="80"/>
        <v>0</v>
      </c>
      <c r="BJ106" s="105">
        <f t="shared" si="81"/>
        <v>4.9879882828481188</v>
      </c>
      <c r="BK106" s="105">
        <f t="shared" si="82"/>
        <v>0</v>
      </c>
      <c r="BL106" s="105">
        <f t="shared" si="83"/>
        <v>7.2276498600814962</v>
      </c>
      <c r="BM106" s="105">
        <f t="shared" si="84"/>
        <v>0</v>
      </c>
      <c r="BN106" s="105">
        <f t="shared" si="85"/>
        <v>20.536681558577552</v>
      </c>
      <c r="BO106" s="105">
        <f t="shared" si="86"/>
        <v>24.695386780565237</v>
      </c>
      <c r="BP106" s="105">
        <f t="shared" si="87"/>
        <v>58.873386027787319</v>
      </c>
      <c r="BQ106" s="105">
        <f t="shared" si="88"/>
        <v>0</v>
      </c>
      <c r="BR106" s="105">
        <f t="shared" si="89"/>
        <v>7.6799221038506227</v>
      </c>
      <c r="BS106" s="105">
        <f t="shared" si="90"/>
        <v>0</v>
      </c>
      <c r="BT106" s="105">
        <f t="shared" si="91"/>
        <v>0</v>
      </c>
      <c r="BU106" s="105">
        <f t="shared" si="92"/>
        <v>8.1998625362069806</v>
      </c>
      <c r="BV106" s="105">
        <f t="shared" si="93"/>
        <v>232.74724663295541</v>
      </c>
      <c r="BW106" s="105">
        <f t="shared" si="94"/>
        <v>953.18474151897476</v>
      </c>
      <c r="BX106" s="105">
        <f t="shared" si="95"/>
        <v>0</v>
      </c>
      <c r="BY106" s="105">
        <f t="shared" si="96"/>
        <v>2.8171895200222559</v>
      </c>
      <c r="BZ106" s="105">
        <f t="shared" si="97"/>
        <v>3.1319979707725794</v>
      </c>
      <c r="CA106" s="102" t="s">
        <v>6</v>
      </c>
      <c r="CB106" s="108">
        <v>17</v>
      </c>
    </row>
    <row r="107" spans="1:80" x14ac:dyDescent="0.3">
      <c r="A107" s="18" t="s">
        <v>106</v>
      </c>
      <c r="B107" s="21" t="s">
        <v>107</v>
      </c>
      <c r="C107" s="22">
        <f>_xlfn.XLOOKUP(A107,Rankings!K:K,Rankings!L:L)</f>
        <v>48</v>
      </c>
      <c r="D107" s="118">
        <f>_xlfn.XLOOKUP(A107,Rankings!K:K,Rankings!M:M)</f>
        <v>534.89</v>
      </c>
      <c r="E107" s="121">
        <v>27240.790000000012</v>
      </c>
      <c r="F107" s="121">
        <v>0</v>
      </c>
      <c r="G107" s="121">
        <v>0</v>
      </c>
      <c r="H107" s="121">
        <v>1094.67</v>
      </c>
      <c r="I107" s="121">
        <v>0</v>
      </c>
      <c r="J107" s="121">
        <v>0</v>
      </c>
      <c r="K107" s="121">
        <v>0</v>
      </c>
      <c r="L107" s="121">
        <v>5758.73</v>
      </c>
      <c r="M107" s="121">
        <v>0</v>
      </c>
      <c r="N107" s="121">
        <v>3714.2400000000002</v>
      </c>
      <c r="O107" s="121">
        <v>0</v>
      </c>
      <c r="P107" s="121">
        <v>6160.1999999999989</v>
      </c>
      <c r="Q107" s="121">
        <v>6050.34</v>
      </c>
      <c r="R107" s="121">
        <v>7648.6099999999979</v>
      </c>
      <c r="S107" s="121">
        <v>0</v>
      </c>
      <c r="T107" s="121">
        <v>2354.4</v>
      </c>
      <c r="U107" s="121">
        <v>0</v>
      </c>
      <c r="V107" s="121">
        <v>0</v>
      </c>
      <c r="W107" s="121">
        <v>6187.7900000000018</v>
      </c>
      <c r="X107" s="121">
        <v>66364.97</v>
      </c>
      <c r="Y107" s="121">
        <v>280035.7099999999</v>
      </c>
      <c r="Z107" s="121">
        <v>0</v>
      </c>
      <c r="AA107" s="121">
        <v>1421.5</v>
      </c>
      <c r="AB107" s="121">
        <v>603.63</v>
      </c>
      <c r="AC107" s="121">
        <f t="shared" si="50"/>
        <v>414635.57999999996</v>
      </c>
      <c r="AD107" s="153">
        <f t="shared" si="51"/>
        <v>567.51645833333362</v>
      </c>
      <c r="AE107" s="105">
        <f t="shared" si="51"/>
        <v>0</v>
      </c>
      <c r="AF107" s="105">
        <f t="shared" si="52"/>
        <v>0</v>
      </c>
      <c r="AG107" s="105">
        <f t="shared" si="53"/>
        <v>22.805625000000003</v>
      </c>
      <c r="AH107" s="105">
        <f t="shared" si="54"/>
        <v>0</v>
      </c>
      <c r="AI107" s="105">
        <f t="shared" si="55"/>
        <v>0</v>
      </c>
      <c r="AJ107" s="105">
        <f t="shared" si="56"/>
        <v>0</v>
      </c>
      <c r="AK107" s="105">
        <f t="shared" si="57"/>
        <v>119.97354166666666</v>
      </c>
      <c r="AL107" s="105">
        <f t="shared" si="58"/>
        <v>0</v>
      </c>
      <c r="AM107" s="105">
        <f t="shared" si="59"/>
        <v>77.38000000000001</v>
      </c>
      <c r="AN107" s="105">
        <f t="shared" si="60"/>
        <v>0</v>
      </c>
      <c r="AO107" s="105">
        <f t="shared" si="61"/>
        <v>128.33749999999998</v>
      </c>
      <c r="AP107" s="105">
        <f t="shared" si="62"/>
        <v>126.04875</v>
      </c>
      <c r="AQ107" s="105">
        <f t="shared" si="63"/>
        <v>159.34604166666662</v>
      </c>
      <c r="AR107" s="105">
        <f t="shared" si="64"/>
        <v>0</v>
      </c>
      <c r="AS107" s="105">
        <f t="shared" si="65"/>
        <v>49.050000000000004</v>
      </c>
      <c r="AT107" s="105">
        <f t="shared" si="66"/>
        <v>0</v>
      </c>
      <c r="AU107" s="105">
        <f t="shared" si="67"/>
        <v>0</v>
      </c>
      <c r="AV107" s="105">
        <f t="shared" si="68"/>
        <v>128.9122916666667</v>
      </c>
      <c r="AW107" s="105">
        <f t="shared" si="69"/>
        <v>1382.6035416666666</v>
      </c>
      <c r="AX107" s="105">
        <f t="shared" si="70"/>
        <v>5834.0772916666647</v>
      </c>
      <c r="AY107" s="105">
        <f t="shared" si="71"/>
        <v>0</v>
      </c>
      <c r="AZ107" s="105">
        <f t="shared" si="72"/>
        <v>29.614583333333332</v>
      </c>
      <c r="BA107" s="105">
        <f t="shared" si="73"/>
        <v>12.575625</v>
      </c>
      <c r="BB107" s="2"/>
      <c r="BC107" s="105">
        <f t="shared" si="74"/>
        <v>50.927835629755677</v>
      </c>
      <c r="BD107" s="105">
        <f t="shared" si="75"/>
        <v>0</v>
      </c>
      <c r="BE107" s="105">
        <f t="shared" si="76"/>
        <v>0</v>
      </c>
      <c r="BF107" s="105">
        <f t="shared" si="77"/>
        <v>2.0465329320047116</v>
      </c>
      <c r="BG107" s="105">
        <f t="shared" si="78"/>
        <v>0</v>
      </c>
      <c r="BH107" s="105">
        <f t="shared" si="79"/>
        <v>0</v>
      </c>
      <c r="BI107" s="105">
        <f t="shared" si="80"/>
        <v>0</v>
      </c>
      <c r="BJ107" s="105">
        <f t="shared" si="81"/>
        <v>10.766194918581389</v>
      </c>
      <c r="BK107" s="105">
        <f t="shared" si="82"/>
        <v>0</v>
      </c>
      <c r="BL107" s="105">
        <f t="shared" si="83"/>
        <v>6.9439323973153364</v>
      </c>
      <c r="BM107" s="105">
        <f t="shared" si="84"/>
        <v>0</v>
      </c>
      <c r="BN107" s="105">
        <f t="shared" si="85"/>
        <v>11.516760455420739</v>
      </c>
      <c r="BO107" s="105">
        <f t="shared" si="86"/>
        <v>11.311372431714933</v>
      </c>
      <c r="BP107" s="105">
        <f t="shared" si="87"/>
        <v>14.299407354783224</v>
      </c>
      <c r="BQ107" s="105">
        <f t="shared" si="88"/>
        <v>0</v>
      </c>
      <c r="BR107" s="105">
        <f t="shared" si="89"/>
        <v>4.4016526762511923</v>
      </c>
      <c r="BS107" s="105">
        <f t="shared" si="90"/>
        <v>0</v>
      </c>
      <c r="BT107" s="105">
        <f t="shared" si="91"/>
        <v>0</v>
      </c>
      <c r="BU107" s="105">
        <f t="shared" si="92"/>
        <v>11.56834115425602</v>
      </c>
      <c r="BV107" s="105">
        <f t="shared" si="93"/>
        <v>124.07218306567707</v>
      </c>
      <c r="BW107" s="105">
        <f t="shared" si="94"/>
        <v>523.53887715231156</v>
      </c>
      <c r="BX107" s="105">
        <f t="shared" si="95"/>
        <v>0</v>
      </c>
      <c r="BY107" s="105">
        <f t="shared" si="96"/>
        <v>2.6575557591280452</v>
      </c>
      <c r="BZ107" s="105">
        <f t="shared" si="97"/>
        <v>1.1285124044196002</v>
      </c>
      <c r="CA107" s="102" t="s">
        <v>770</v>
      </c>
      <c r="CB107" s="108">
        <v>18</v>
      </c>
    </row>
    <row r="108" spans="1:80" x14ac:dyDescent="0.3">
      <c r="A108" s="18" t="s">
        <v>110</v>
      </c>
      <c r="B108" s="21" t="s">
        <v>111</v>
      </c>
      <c r="C108" s="22">
        <f>_xlfn.XLOOKUP(A108,Rankings!K:K,Rankings!L:L)</f>
        <v>314</v>
      </c>
      <c r="D108" s="118">
        <f>_xlfn.XLOOKUP(A108,Rankings!K:K,Rankings!M:M)</f>
        <v>1633.74</v>
      </c>
      <c r="E108" s="121">
        <v>82371.479999999981</v>
      </c>
      <c r="F108" s="121">
        <v>14482.449999999995</v>
      </c>
      <c r="G108" s="121">
        <v>0</v>
      </c>
      <c r="H108" s="121">
        <v>17735.100000000002</v>
      </c>
      <c r="I108" s="121">
        <v>0</v>
      </c>
      <c r="J108" s="121">
        <v>0</v>
      </c>
      <c r="K108" s="121">
        <v>0</v>
      </c>
      <c r="L108" s="121">
        <v>19829.23</v>
      </c>
      <c r="M108" s="121">
        <v>0</v>
      </c>
      <c r="N108" s="121">
        <v>14752.279999999999</v>
      </c>
      <c r="O108" s="121">
        <v>0</v>
      </c>
      <c r="P108" s="121">
        <v>44590.229999999996</v>
      </c>
      <c r="Q108" s="121">
        <v>28369.679999999993</v>
      </c>
      <c r="R108" s="121">
        <v>44692.299999999988</v>
      </c>
      <c r="S108" s="121">
        <v>0</v>
      </c>
      <c r="T108" s="121">
        <v>16637.139999999992</v>
      </c>
      <c r="U108" s="121">
        <v>0</v>
      </c>
      <c r="V108" s="121">
        <v>0</v>
      </c>
      <c r="W108" s="121">
        <v>49584.380000000005</v>
      </c>
      <c r="X108" s="121">
        <v>246466.7</v>
      </c>
      <c r="Y108" s="121">
        <v>954874.3899999999</v>
      </c>
      <c r="Z108" s="121">
        <v>0</v>
      </c>
      <c r="AA108" s="121">
        <v>4961.38</v>
      </c>
      <c r="AB108" s="121">
        <v>5708.8099999999995</v>
      </c>
      <c r="AC108" s="121">
        <f t="shared" si="50"/>
        <v>1545055.5499999998</v>
      </c>
      <c r="AD108" s="153">
        <f t="shared" si="51"/>
        <v>262.32955414012736</v>
      </c>
      <c r="AE108" s="105">
        <f t="shared" si="51"/>
        <v>46.122452229299348</v>
      </c>
      <c r="AF108" s="105">
        <f t="shared" si="52"/>
        <v>0</v>
      </c>
      <c r="AG108" s="105">
        <f t="shared" si="53"/>
        <v>56.481210191082809</v>
      </c>
      <c r="AH108" s="105">
        <f t="shared" si="54"/>
        <v>0</v>
      </c>
      <c r="AI108" s="105">
        <f t="shared" si="55"/>
        <v>0</v>
      </c>
      <c r="AJ108" s="105">
        <f t="shared" si="56"/>
        <v>0</v>
      </c>
      <c r="AK108" s="105">
        <f t="shared" si="57"/>
        <v>63.15041401273885</v>
      </c>
      <c r="AL108" s="105">
        <f t="shared" si="58"/>
        <v>0</v>
      </c>
      <c r="AM108" s="105">
        <f t="shared" si="59"/>
        <v>46.981783439490442</v>
      </c>
      <c r="AN108" s="105">
        <f t="shared" si="60"/>
        <v>0</v>
      </c>
      <c r="AO108" s="105">
        <f t="shared" si="61"/>
        <v>142.007101910828</v>
      </c>
      <c r="AP108" s="105">
        <f t="shared" si="62"/>
        <v>90.349299363057298</v>
      </c>
      <c r="AQ108" s="105">
        <f t="shared" si="63"/>
        <v>142.3321656050955</v>
      </c>
      <c r="AR108" s="105">
        <f t="shared" si="64"/>
        <v>0</v>
      </c>
      <c r="AS108" s="105">
        <f t="shared" si="65"/>
        <v>52.984522292993603</v>
      </c>
      <c r="AT108" s="105">
        <f t="shared" si="66"/>
        <v>0</v>
      </c>
      <c r="AU108" s="105">
        <f t="shared" si="67"/>
        <v>0</v>
      </c>
      <c r="AV108" s="105">
        <f t="shared" si="68"/>
        <v>157.91203821656052</v>
      </c>
      <c r="AW108" s="105">
        <f t="shared" si="69"/>
        <v>784.92579617834394</v>
      </c>
      <c r="AX108" s="105">
        <f t="shared" si="70"/>
        <v>3041.0012420382163</v>
      </c>
      <c r="AY108" s="105">
        <f t="shared" si="71"/>
        <v>0</v>
      </c>
      <c r="AZ108" s="105">
        <f t="shared" si="72"/>
        <v>15.800573248407643</v>
      </c>
      <c r="BA108" s="105">
        <f t="shared" si="73"/>
        <v>18.180923566878981</v>
      </c>
      <c r="BB108" s="2"/>
      <c r="BC108" s="105">
        <f t="shared" si="74"/>
        <v>50.418965074001974</v>
      </c>
      <c r="BD108" s="105">
        <f t="shared" si="75"/>
        <v>8.8645990182036272</v>
      </c>
      <c r="BE108" s="105">
        <f t="shared" si="76"/>
        <v>0</v>
      </c>
      <c r="BF108" s="105">
        <f t="shared" si="77"/>
        <v>10.855521686437255</v>
      </c>
      <c r="BG108" s="105">
        <f t="shared" si="78"/>
        <v>0</v>
      </c>
      <c r="BH108" s="105">
        <f t="shared" si="79"/>
        <v>0</v>
      </c>
      <c r="BI108" s="105">
        <f t="shared" si="80"/>
        <v>0</v>
      </c>
      <c r="BJ108" s="105">
        <f t="shared" si="81"/>
        <v>12.137322952244542</v>
      </c>
      <c r="BK108" s="105">
        <f t="shared" si="82"/>
        <v>0</v>
      </c>
      <c r="BL108" s="105">
        <f t="shared" si="83"/>
        <v>9.0297599373217281</v>
      </c>
      <c r="BM108" s="105">
        <f t="shared" si="84"/>
        <v>0</v>
      </c>
      <c r="BN108" s="105">
        <f t="shared" si="85"/>
        <v>27.29334533034632</v>
      </c>
      <c r="BO108" s="105">
        <f t="shared" si="86"/>
        <v>17.364868338903371</v>
      </c>
      <c r="BP108" s="105">
        <f t="shared" si="87"/>
        <v>27.355821611761961</v>
      </c>
      <c r="BQ108" s="105">
        <f t="shared" si="88"/>
        <v>0</v>
      </c>
      <c r="BR108" s="105">
        <f t="shared" si="89"/>
        <v>10.183468605775699</v>
      </c>
      <c r="BS108" s="105">
        <f t="shared" si="90"/>
        <v>0</v>
      </c>
      <c r="BT108" s="105">
        <f t="shared" si="91"/>
        <v>0</v>
      </c>
      <c r="BU108" s="105">
        <f t="shared" si="92"/>
        <v>30.350227086317286</v>
      </c>
      <c r="BV108" s="105">
        <f t="shared" si="93"/>
        <v>150.8604184264326</v>
      </c>
      <c r="BW108" s="105">
        <f t="shared" si="94"/>
        <v>584.47145200582702</v>
      </c>
      <c r="BX108" s="105">
        <f t="shared" si="95"/>
        <v>0</v>
      </c>
      <c r="BY108" s="105">
        <f t="shared" si="96"/>
        <v>3.036823484765018</v>
      </c>
      <c r="BZ108" s="105">
        <f t="shared" si="97"/>
        <v>3.4943197816053959</v>
      </c>
      <c r="CA108" s="102" t="s">
        <v>7</v>
      </c>
      <c r="CB108" s="108">
        <v>19</v>
      </c>
    </row>
    <row r="109" spans="1:80" x14ac:dyDescent="0.3">
      <c r="A109" s="18" t="s">
        <v>112</v>
      </c>
      <c r="B109" s="21" t="s">
        <v>113</v>
      </c>
      <c r="C109" s="22">
        <f>_xlfn.XLOOKUP(A109,Rankings!K:K,Rankings!L:L)</f>
        <v>53</v>
      </c>
      <c r="D109" s="118">
        <f>_xlfn.XLOOKUP(A109,Rankings!K:K,Rankings!M:M)</f>
        <v>375.06</v>
      </c>
      <c r="E109" s="121">
        <v>36192.78</v>
      </c>
      <c r="F109" s="121">
        <v>0</v>
      </c>
      <c r="G109" s="121">
        <v>0</v>
      </c>
      <c r="H109" s="121">
        <v>9794.8899999999976</v>
      </c>
      <c r="I109" s="121">
        <v>0</v>
      </c>
      <c r="J109" s="121">
        <v>0</v>
      </c>
      <c r="K109" s="121">
        <v>0</v>
      </c>
      <c r="L109" s="121">
        <v>7611.0499999999993</v>
      </c>
      <c r="M109" s="121">
        <v>0</v>
      </c>
      <c r="N109" s="121">
        <v>4353.0499999999993</v>
      </c>
      <c r="O109" s="121">
        <v>0</v>
      </c>
      <c r="P109" s="121">
        <v>4000.3999999999983</v>
      </c>
      <c r="Q109" s="121">
        <v>6964.0999999999995</v>
      </c>
      <c r="R109" s="121">
        <v>2556.91</v>
      </c>
      <c r="S109" s="121">
        <v>0</v>
      </c>
      <c r="T109" s="121">
        <v>996.40999999999985</v>
      </c>
      <c r="U109" s="121">
        <v>0</v>
      </c>
      <c r="V109" s="121">
        <v>0</v>
      </c>
      <c r="W109" s="121">
        <v>21165.059999999998</v>
      </c>
      <c r="X109" s="121">
        <v>141527.50999999995</v>
      </c>
      <c r="Y109" s="121">
        <v>203892.54000000007</v>
      </c>
      <c r="Z109" s="121">
        <v>0</v>
      </c>
      <c r="AA109" s="121">
        <v>1959</v>
      </c>
      <c r="AB109" s="121">
        <v>851.25999999999988</v>
      </c>
      <c r="AC109" s="121">
        <f t="shared" si="50"/>
        <v>441864.96000000008</v>
      </c>
      <c r="AD109" s="153">
        <f t="shared" si="51"/>
        <v>682.88264150943394</v>
      </c>
      <c r="AE109" s="105">
        <f t="shared" si="51"/>
        <v>0</v>
      </c>
      <c r="AF109" s="105">
        <f t="shared" si="52"/>
        <v>0</v>
      </c>
      <c r="AG109" s="105">
        <f t="shared" si="53"/>
        <v>184.80924528301881</v>
      </c>
      <c r="AH109" s="105">
        <f t="shared" si="54"/>
        <v>0</v>
      </c>
      <c r="AI109" s="105">
        <f t="shared" si="55"/>
        <v>0</v>
      </c>
      <c r="AJ109" s="105">
        <f t="shared" si="56"/>
        <v>0</v>
      </c>
      <c r="AK109" s="105">
        <f t="shared" si="57"/>
        <v>143.60471698113207</v>
      </c>
      <c r="AL109" s="105">
        <f t="shared" si="58"/>
        <v>0</v>
      </c>
      <c r="AM109" s="105">
        <f t="shared" si="59"/>
        <v>82.13301886792452</v>
      </c>
      <c r="AN109" s="105">
        <f t="shared" si="60"/>
        <v>0</v>
      </c>
      <c r="AO109" s="105">
        <f t="shared" si="61"/>
        <v>75.479245283018841</v>
      </c>
      <c r="AP109" s="105">
        <f t="shared" si="62"/>
        <v>131.39811320754717</v>
      </c>
      <c r="AQ109" s="105">
        <f t="shared" si="63"/>
        <v>48.243584905660377</v>
      </c>
      <c r="AR109" s="105">
        <f t="shared" si="64"/>
        <v>0</v>
      </c>
      <c r="AS109" s="105">
        <f t="shared" si="65"/>
        <v>18.800188679245281</v>
      </c>
      <c r="AT109" s="105">
        <f t="shared" si="66"/>
        <v>0</v>
      </c>
      <c r="AU109" s="105">
        <f t="shared" si="67"/>
        <v>0</v>
      </c>
      <c r="AV109" s="105">
        <f t="shared" si="68"/>
        <v>399.34075471698111</v>
      </c>
      <c r="AW109" s="105">
        <f t="shared" si="69"/>
        <v>2670.3303773584898</v>
      </c>
      <c r="AX109" s="105">
        <f t="shared" si="70"/>
        <v>3847.0290566037747</v>
      </c>
      <c r="AY109" s="105">
        <f t="shared" si="71"/>
        <v>0</v>
      </c>
      <c r="AZ109" s="105">
        <f t="shared" si="72"/>
        <v>36.962264150943398</v>
      </c>
      <c r="BA109" s="105">
        <f t="shared" si="73"/>
        <v>16.061509433962261</v>
      </c>
      <c r="BB109" s="2"/>
      <c r="BC109" s="105">
        <f t="shared" si="74"/>
        <v>96.498640217565182</v>
      </c>
      <c r="BD109" s="105">
        <f t="shared" si="75"/>
        <v>0</v>
      </c>
      <c r="BE109" s="105">
        <f t="shared" si="76"/>
        <v>0</v>
      </c>
      <c r="BF109" s="105">
        <f t="shared" si="77"/>
        <v>26.115528182157515</v>
      </c>
      <c r="BG109" s="105">
        <f t="shared" si="78"/>
        <v>0</v>
      </c>
      <c r="BH109" s="105">
        <f t="shared" si="79"/>
        <v>0</v>
      </c>
      <c r="BI109" s="105">
        <f t="shared" si="80"/>
        <v>0</v>
      </c>
      <c r="BJ109" s="105">
        <f t="shared" si="81"/>
        <v>20.292886471497891</v>
      </c>
      <c r="BK109" s="105">
        <f t="shared" si="82"/>
        <v>0</v>
      </c>
      <c r="BL109" s="105">
        <f t="shared" si="83"/>
        <v>11.606276329120671</v>
      </c>
      <c r="BM109" s="105">
        <f t="shared" si="84"/>
        <v>0</v>
      </c>
      <c r="BN109" s="105">
        <f t="shared" si="85"/>
        <v>10.66602676905028</v>
      </c>
      <c r="BO109" s="105">
        <f t="shared" si="86"/>
        <v>18.567962459339839</v>
      </c>
      <c r="BP109" s="105">
        <f t="shared" si="87"/>
        <v>6.8173358929237988</v>
      </c>
      <c r="BQ109" s="105">
        <f t="shared" si="88"/>
        <v>0</v>
      </c>
      <c r="BR109" s="105">
        <f t="shared" si="89"/>
        <v>2.6566682664107071</v>
      </c>
      <c r="BS109" s="105">
        <f t="shared" si="90"/>
        <v>0</v>
      </c>
      <c r="BT109" s="105">
        <f t="shared" si="91"/>
        <v>0</v>
      </c>
      <c r="BU109" s="105">
        <f t="shared" si="92"/>
        <v>56.431131019036947</v>
      </c>
      <c r="BV109" s="105">
        <f t="shared" si="93"/>
        <v>377.34631792246563</v>
      </c>
      <c r="BW109" s="105">
        <f t="shared" si="94"/>
        <v>543.62645976643751</v>
      </c>
      <c r="BX109" s="105">
        <f t="shared" si="95"/>
        <v>0</v>
      </c>
      <c r="BY109" s="105">
        <f t="shared" si="96"/>
        <v>5.2231642937130056</v>
      </c>
      <c r="BZ109" s="105">
        <f t="shared" si="97"/>
        <v>2.2696635205033857</v>
      </c>
      <c r="CA109" s="102" t="s">
        <v>1145</v>
      </c>
      <c r="CB109" s="108">
        <v>20</v>
      </c>
    </row>
    <row r="110" spans="1:80" x14ac:dyDescent="0.3">
      <c r="A110" s="18" t="s">
        <v>114</v>
      </c>
      <c r="B110" s="21" t="s">
        <v>115</v>
      </c>
      <c r="C110" s="22">
        <f>_xlfn.XLOOKUP(A110,Rankings!K:K,Rankings!L:L)</f>
        <v>226.81157894736842</v>
      </c>
      <c r="D110" s="118">
        <f>_xlfn.XLOOKUP(A110,Rankings!K:K,Rankings!M:M)</f>
        <v>760.88</v>
      </c>
      <c r="E110" s="121">
        <v>58442.689999999988</v>
      </c>
      <c r="F110" s="121">
        <v>0</v>
      </c>
      <c r="G110" s="121">
        <v>0</v>
      </c>
      <c r="H110" s="121">
        <v>20501.62</v>
      </c>
      <c r="I110" s="121">
        <v>0</v>
      </c>
      <c r="J110" s="121">
        <v>22984.38</v>
      </c>
      <c r="K110" s="121">
        <v>0</v>
      </c>
      <c r="L110" s="121">
        <v>21095.760000000002</v>
      </c>
      <c r="M110" s="121">
        <v>0</v>
      </c>
      <c r="N110" s="121">
        <v>0</v>
      </c>
      <c r="O110" s="121">
        <v>0</v>
      </c>
      <c r="P110" s="121">
        <v>13055.619999999992</v>
      </c>
      <c r="Q110" s="121">
        <v>21956.769999999997</v>
      </c>
      <c r="R110" s="121">
        <v>43047.609999999993</v>
      </c>
      <c r="S110" s="121">
        <v>2955.49</v>
      </c>
      <c r="T110" s="121">
        <v>7535.0000000000009</v>
      </c>
      <c r="U110" s="121">
        <v>0</v>
      </c>
      <c r="V110" s="121">
        <v>0</v>
      </c>
      <c r="W110" s="121">
        <v>804</v>
      </c>
      <c r="X110" s="121">
        <v>353575.5799999999</v>
      </c>
      <c r="Y110" s="121">
        <v>603639.59000000008</v>
      </c>
      <c r="Z110" s="121">
        <v>0</v>
      </c>
      <c r="AA110" s="121">
        <v>2556.5</v>
      </c>
      <c r="AB110" s="121">
        <v>1078.6100000000001</v>
      </c>
      <c r="AC110" s="121">
        <f t="shared" si="50"/>
        <v>1173229.22</v>
      </c>
      <c r="AD110" s="153">
        <f t="shared" si="51"/>
        <v>257.67066333752564</v>
      </c>
      <c r="AE110" s="105">
        <f t="shared" si="51"/>
        <v>0</v>
      </c>
      <c r="AF110" s="105">
        <f t="shared" si="52"/>
        <v>0</v>
      </c>
      <c r="AG110" s="105">
        <f t="shared" si="53"/>
        <v>90.390535153222473</v>
      </c>
      <c r="AH110" s="105">
        <f t="shared" si="54"/>
        <v>0</v>
      </c>
      <c r="AI110" s="105">
        <f t="shared" si="55"/>
        <v>101.33688988309332</v>
      </c>
      <c r="AJ110" s="105">
        <f t="shared" si="56"/>
        <v>0</v>
      </c>
      <c r="AK110" s="105">
        <f t="shared" si="57"/>
        <v>93.01006631982959</v>
      </c>
      <c r="AL110" s="105">
        <f t="shared" si="58"/>
        <v>0</v>
      </c>
      <c r="AM110" s="105">
        <f t="shared" si="59"/>
        <v>0</v>
      </c>
      <c r="AN110" s="105">
        <f t="shared" si="60"/>
        <v>0</v>
      </c>
      <c r="AO110" s="105">
        <f t="shared" si="61"/>
        <v>57.561523360452185</v>
      </c>
      <c r="AP110" s="105">
        <f t="shared" si="62"/>
        <v>96.806212901040041</v>
      </c>
      <c r="AQ110" s="105">
        <f t="shared" si="63"/>
        <v>189.79458720663104</v>
      </c>
      <c r="AR110" s="105">
        <f t="shared" si="64"/>
        <v>13.030595764627257</v>
      </c>
      <c r="AS110" s="105">
        <f t="shared" si="65"/>
        <v>33.221407985297333</v>
      </c>
      <c r="AT110" s="105">
        <f t="shared" si="66"/>
        <v>0</v>
      </c>
      <c r="AU110" s="105">
        <f t="shared" si="67"/>
        <v>0</v>
      </c>
      <c r="AV110" s="105">
        <f t="shared" si="68"/>
        <v>3.5447925706939682</v>
      </c>
      <c r="AW110" s="105">
        <f t="shared" si="69"/>
        <v>1558.8956332870778</v>
      </c>
      <c r="AX110" s="105">
        <f t="shared" si="70"/>
        <v>2661.4143457820314</v>
      </c>
      <c r="AY110" s="105">
        <f t="shared" si="71"/>
        <v>0</v>
      </c>
      <c r="AZ110" s="105">
        <f t="shared" si="72"/>
        <v>11.27147040669046</v>
      </c>
      <c r="BA110" s="105">
        <f t="shared" si="73"/>
        <v>4.7555332272092308</v>
      </c>
      <c r="BB110" s="2"/>
      <c r="BC110" s="105">
        <f t="shared" si="74"/>
        <v>76.809339186205435</v>
      </c>
      <c r="BD110" s="105">
        <f t="shared" si="75"/>
        <v>0</v>
      </c>
      <c r="BE110" s="105">
        <f t="shared" si="76"/>
        <v>0</v>
      </c>
      <c r="BF110" s="105">
        <f t="shared" si="77"/>
        <v>26.944616759541582</v>
      </c>
      <c r="BG110" s="105">
        <f t="shared" si="78"/>
        <v>0</v>
      </c>
      <c r="BH110" s="105">
        <f t="shared" si="79"/>
        <v>30.207628009673012</v>
      </c>
      <c r="BI110" s="105">
        <f t="shared" si="80"/>
        <v>0</v>
      </c>
      <c r="BJ110" s="105">
        <f t="shared" si="81"/>
        <v>27.725475764903798</v>
      </c>
      <c r="BK110" s="105">
        <f t="shared" si="82"/>
        <v>0</v>
      </c>
      <c r="BL110" s="105">
        <f t="shared" si="83"/>
        <v>0</v>
      </c>
      <c r="BM110" s="105">
        <f t="shared" si="84"/>
        <v>0</v>
      </c>
      <c r="BN110" s="105">
        <f t="shared" si="85"/>
        <v>17.158579539480591</v>
      </c>
      <c r="BO110" s="105">
        <f t="shared" si="86"/>
        <v>28.857073388707807</v>
      </c>
      <c r="BP110" s="105">
        <f t="shared" si="87"/>
        <v>56.576082956576585</v>
      </c>
      <c r="BQ110" s="105">
        <f t="shared" si="88"/>
        <v>3.8843050152455048</v>
      </c>
      <c r="BR110" s="105">
        <f t="shared" si="89"/>
        <v>9.9030070444748191</v>
      </c>
      <c r="BS110" s="105">
        <f t="shared" si="90"/>
        <v>0</v>
      </c>
      <c r="BT110" s="105">
        <f t="shared" si="91"/>
        <v>0</v>
      </c>
      <c r="BU110" s="105">
        <f t="shared" si="92"/>
        <v>1.0566712227946589</v>
      </c>
      <c r="BV110" s="105">
        <f t="shared" si="93"/>
        <v>464.69296078225199</v>
      </c>
      <c r="BW110" s="105">
        <f t="shared" si="94"/>
        <v>793.34400956786885</v>
      </c>
      <c r="BX110" s="105">
        <f t="shared" si="95"/>
        <v>0</v>
      </c>
      <c r="BY110" s="105">
        <f t="shared" si="96"/>
        <v>3.3599253495952057</v>
      </c>
      <c r="BZ110" s="105">
        <f t="shared" si="97"/>
        <v>1.4175822731573968</v>
      </c>
      <c r="CA110" s="102" t="s">
        <v>8</v>
      </c>
      <c r="CB110" s="108">
        <v>21</v>
      </c>
    </row>
    <row r="111" spans="1:80" x14ac:dyDescent="0.3">
      <c r="A111" s="18" t="s">
        <v>116</v>
      </c>
      <c r="B111" s="21" t="s">
        <v>117</v>
      </c>
      <c r="C111" s="22">
        <f>_xlfn.XLOOKUP(A111,Rankings!K:K,Rankings!L:L)</f>
        <v>117</v>
      </c>
      <c r="D111" s="118">
        <f>_xlfn.XLOOKUP(A111,Rankings!K:K,Rankings!M:M)</f>
        <v>508.27000000000004</v>
      </c>
      <c r="E111" s="121">
        <v>39294.04</v>
      </c>
      <c r="F111" s="121">
        <v>0</v>
      </c>
      <c r="G111" s="121">
        <v>0</v>
      </c>
      <c r="H111" s="121">
        <v>13728.519999999997</v>
      </c>
      <c r="I111" s="121">
        <v>0</v>
      </c>
      <c r="J111" s="121">
        <v>0</v>
      </c>
      <c r="K111" s="121">
        <v>0</v>
      </c>
      <c r="L111" s="121">
        <v>5896.13</v>
      </c>
      <c r="M111" s="121">
        <v>12549.940000000006</v>
      </c>
      <c r="N111" s="121">
        <v>3435.8700000000003</v>
      </c>
      <c r="O111" s="121">
        <v>0</v>
      </c>
      <c r="P111" s="121">
        <v>16446.679999999986</v>
      </c>
      <c r="Q111" s="121">
        <v>16054.8</v>
      </c>
      <c r="R111" s="121">
        <v>16882.159999999996</v>
      </c>
      <c r="S111" s="121">
        <v>0</v>
      </c>
      <c r="T111" s="121">
        <v>1745.61</v>
      </c>
      <c r="U111" s="121">
        <v>0</v>
      </c>
      <c r="V111" s="121">
        <v>0</v>
      </c>
      <c r="W111" s="121">
        <v>20126.490000000009</v>
      </c>
      <c r="X111" s="121">
        <v>151409.87999999998</v>
      </c>
      <c r="Y111" s="121">
        <v>385558.79999999981</v>
      </c>
      <c r="Z111" s="121">
        <v>0</v>
      </c>
      <c r="AA111" s="121">
        <v>3404</v>
      </c>
      <c r="AB111" s="121">
        <v>2275.12</v>
      </c>
      <c r="AC111" s="121">
        <f t="shared" si="50"/>
        <v>688808.0399999998</v>
      </c>
      <c r="AD111" s="153">
        <f t="shared" si="51"/>
        <v>335.84649572649573</v>
      </c>
      <c r="AE111" s="105">
        <f t="shared" si="51"/>
        <v>0</v>
      </c>
      <c r="AF111" s="105">
        <f t="shared" si="52"/>
        <v>0</v>
      </c>
      <c r="AG111" s="105">
        <f t="shared" si="53"/>
        <v>117.33777777777775</v>
      </c>
      <c r="AH111" s="105">
        <f t="shared" si="54"/>
        <v>0</v>
      </c>
      <c r="AI111" s="105">
        <f t="shared" si="55"/>
        <v>0</v>
      </c>
      <c r="AJ111" s="105">
        <f t="shared" si="56"/>
        <v>0</v>
      </c>
      <c r="AK111" s="105">
        <f t="shared" si="57"/>
        <v>50.394273504273507</v>
      </c>
      <c r="AL111" s="105">
        <f t="shared" si="58"/>
        <v>107.26444444444449</v>
      </c>
      <c r="AM111" s="105">
        <f t="shared" si="59"/>
        <v>29.366410256410258</v>
      </c>
      <c r="AN111" s="105">
        <f t="shared" si="60"/>
        <v>0</v>
      </c>
      <c r="AO111" s="105">
        <f t="shared" si="61"/>
        <v>140.5699145299144</v>
      </c>
      <c r="AP111" s="105">
        <f t="shared" si="62"/>
        <v>137.22051282051282</v>
      </c>
      <c r="AQ111" s="105">
        <f t="shared" si="63"/>
        <v>144.29196581196578</v>
      </c>
      <c r="AR111" s="105">
        <f t="shared" si="64"/>
        <v>0</v>
      </c>
      <c r="AS111" s="105">
        <f t="shared" si="65"/>
        <v>14.919743589743589</v>
      </c>
      <c r="AT111" s="105">
        <f t="shared" si="66"/>
        <v>0</v>
      </c>
      <c r="AU111" s="105">
        <f t="shared" si="67"/>
        <v>0</v>
      </c>
      <c r="AV111" s="105">
        <f t="shared" si="68"/>
        <v>172.02128205128213</v>
      </c>
      <c r="AW111" s="105">
        <f t="shared" si="69"/>
        <v>1294.1015384615382</v>
      </c>
      <c r="AX111" s="105">
        <f t="shared" si="70"/>
        <v>3295.3743589743572</v>
      </c>
      <c r="AY111" s="105">
        <f t="shared" si="71"/>
        <v>0</v>
      </c>
      <c r="AZ111" s="105">
        <f t="shared" si="72"/>
        <v>29.094017094017094</v>
      </c>
      <c r="BA111" s="105">
        <f t="shared" si="73"/>
        <v>19.445470085470085</v>
      </c>
      <c r="BB111" s="2"/>
      <c r="BC111" s="105">
        <f t="shared" si="74"/>
        <v>77.309382808349895</v>
      </c>
      <c r="BD111" s="105">
        <f t="shared" si="75"/>
        <v>0</v>
      </c>
      <c r="BE111" s="105">
        <f t="shared" si="76"/>
        <v>0</v>
      </c>
      <c r="BF111" s="105">
        <f t="shared" si="77"/>
        <v>27.010289806598845</v>
      </c>
      <c r="BG111" s="105">
        <f t="shared" si="78"/>
        <v>0</v>
      </c>
      <c r="BH111" s="105">
        <f t="shared" si="79"/>
        <v>0</v>
      </c>
      <c r="BI111" s="105">
        <f t="shared" si="80"/>
        <v>0</v>
      </c>
      <c r="BJ111" s="105">
        <f t="shared" si="81"/>
        <v>11.600389556731658</v>
      </c>
      <c r="BK111" s="105">
        <f t="shared" si="82"/>
        <v>24.691482873276026</v>
      </c>
      <c r="BL111" s="105">
        <f t="shared" si="83"/>
        <v>6.7599307454699273</v>
      </c>
      <c r="BM111" s="105">
        <f t="shared" si="84"/>
        <v>0</v>
      </c>
      <c r="BN111" s="105">
        <f t="shared" si="85"/>
        <v>32.358156098136789</v>
      </c>
      <c r="BO111" s="105">
        <f t="shared" si="86"/>
        <v>31.587148562771752</v>
      </c>
      <c r="BP111" s="105">
        <f t="shared" si="87"/>
        <v>33.21494481279634</v>
      </c>
      <c r="BQ111" s="105">
        <f t="shared" si="88"/>
        <v>0</v>
      </c>
      <c r="BR111" s="105">
        <f t="shared" si="89"/>
        <v>3.4344147795463038</v>
      </c>
      <c r="BS111" s="105">
        <f t="shared" si="90"/>
        <v>0</v>
      </c>
      <c r="BT111" s="105">
        <f t="shared" si="91"/>
        <v>0</v>
      </c>
      <c r="BU111" s="105">
        <f t="shared" si="92"/>
        <v>39.598028606842831</v>
      </c>
      <c r="BV111" s="105">
        <f t="shared" si="93"/>
        <v>297.89261612922257</v>
      </c>
      <c r="BW111" s="105">
        <f t="shared" si="94"/>
        <v>758.57083833395598</v>
      </c>
      <c r="BX111" s="105">
        <f t="shared" si="95"/>
        <v>0</v>
      </c>
      <c r="BY111" s="105">
        <f t="shared" si="96"/>
        <v>6.6972278513388552</v>
      </c>
      <c r="BZ111" s="105">
        <f t="shared" si="97"/>
        <v>4.4762035925787469</v>
      </c>
      <c r="CA111" s="102" t="s">
        <v>9</v>
      </c>
      <c r="CB111" s="108">
        <v>22</v>
      </c>
    </row>
    <row r="112" spans="1:80" x14ac:dyDescent="0.3">
      <c r="A112" s="18" t="s">
        <v>118</v>
      </c>
      <c r="B112" s="21" t="s">
        <v>119</v>
      </c>
      <c r="C112" s="22">
        <f>_xlfn.XLOOKUP(A112,Rankings!K:K,Rankings!L:L)</f>
        <v>240.00526315789475</v>
      </c>
      <c r="D112" s="118">
        <f>_xlfn.XLOOKUP(A112,Rankings!K:K,Rankings!M:M)</f>
        <v>1246.6300000000001</v>
      </c>
      <c r="E112" s="121">
        <v>159209.25</v>
      </c>
      <c r="F112" s="121">
        <v>17764.669999999998</v>
      </c>
      <c r="G112" s="121">
        <v>0</v>
      </c>
      <c r="H112" s="121">
        <v>31500.070000000011</v>
      </c>
      <c r="I112" s="121">
        <v>16.119999999999997</v>
      </c>
      <c r="J112" s="121">
        <v>21379.450000000008</v>
      </c>
      <c r="K112" s="121">
        <v>0</v>
      </c>
      <c r="L112" s="121">
        <v>0</v>
      </c>
      <c r="M112" s="121">
        <v>0</v>
      </c>
      <c r="N112" s="121">
        <v>26535.620000000003</v>
      </c>
      <c r="O112" s="121">
        <v>0</v>
      </c>
      <c r="P112" s="121">
        <v>56715.800000000032</v>
      </c>
      <c r="Q112" s="121">
        <v>4549.3900000000003</v>
      </c>
      <c r="R112" s="121">
        <v>42695.85000000002</v>
      </c>
      <c r="S112" s="121">
        <v>0</v>
      </c>
      <c r="T112" s="121">
        <v>7333.4199999999992</v>
      </c>
      <c r="U112" s="121">
        <v>0</v>
      </c>
      <c r="V112" s="121">
        <v>0</v>
      </c>
      <c r="W112" s="121">
        <v>26676.18</v>
      </c>
      <c r="X112" s="121">
        <v>422641.58</v>
      </c>
      <c r="Y112" s="121">
        <v>727594.4500000003</v>
      </c>
      <c r="Z112" s="121">
        <v>0</v>
      </c>
      <c r="AA112" s="121">
        <v>4889.6100000000006</v>
      </c>
      <c r="AB112" s="121">
        <v>6261</v>
      </c>
      <c r="AC112" s="121">
        <f t="shared" si="50"/>
        <v>1555762.4600000007</v>
      </c>
      <c r="AD112" s="153">
        <f t="shared" si="51"/>
        <v>663.35732769018216</v>
      </c>
      <c r="AE112" s="105">
        <f t="shared" si="51"/>
        <v>74.017835135194389</v>
      </c>
      <c r="AF112" s="105">
        <f t="shared" si="52"/>
        <v>0</v>
      </c>
      <c r="AG112" s="105">
        <f t="shared" si="53"/>
        <v>131.24741343391597</v>
      </c>
      <c r="AH112" s="105">
        <f t="shared" si="54"/>
        <v>6.7165193745751181E-2</v>
      </c>
      <c r="AI112" s="105">
        <f t="shared" si="55"/>
        <v>89.079088177890867</v>
      </c>
      <c r="AJ112" s="105">
        <f t="shared" si="56"/>
        <v>0</v>
      </c>
      <c r="AK112" s="105">
        <f t="shared" si="57"/>
        <v>0</v>
      </c>
      <c r="AL112" s="105">
        <f t="shared" si="58"/>
        <v>0</v>
      </c>
      <c r="AM112" s="105">
        <f t="shared" si="59"/>
        <v>110.56265871362471</v>
      </c>
      <c r="AN112" s="105">
        <f t="shared" si="60"/>
        <v>0</v>
      </c>
      <c r="AO112" s="105">
        <f t="shared" si="61"/>
        <v>236.31065108221324</v>
      </c>
      <c r="AP112" s="105">
        <f t="shared" si="62"/>
        <v>18.955375978596962</v>
      </c>
      <c r="AQ112" s="105">
        <f t="shared" si="63"/>
        <v>177.89547378346973</v>
      </c>
      <c r="AR112" s="105">
        <f t="shared" si="64"/>
        <v>0</v>
      </c>
      <c r="AS112" s="105">
        <f t="shared" si="65"/>
        <v>30.555246595469391</v>
      </c>
      <c r="AT112" s="105">
        <f t="shared" si="66"/>
        <v>0</v>
      </c>
      <c r="AU112" s="105">
        <f t="shared" si="67"/>
        <v>0</v>
      </c>
      <c r="AV112" s="105">
        <f t="shared" si="68"/>
        <v>111.14831253700576</v>
      </c>
      <c r="AW112" s="105">
        <f t="shared" si="69"/>
        <v>1760.9679656147891</v>
      </c>
      <c r="AX112" s="105">
        <f t="shared" si="70"/>
        <v>3031.5770597136038</v>
      </c>
      <c r="AY112" s="105">
        <f t="shared" si="71"/>
        <v>0</v>
      </c>
      <c r="AZ112" s="105">
        <f t="shared" si="72"/>
        <v>20.372928225258221</v>
      </c>
      <c r="BA112" s="105">
        <f t="shared" si="73"/>
        <v>26.086927918247405</v>
      </c>
      <c r="BB112" s="2"/>
      <c r="BC112" s="105">
        <f t="shared" si="74"/>
        <v>127.71171077224196</v>
      </c>
      <c r="BD112" s="105">
        <f t="shared" si="75"/>
        <v>14.250154416306358</v>
      </c>
      <c r="BE112" s="105">
        <f t="shared" si="76"/>
        <v>0</v>
      </c>
      <c r="BF112" s="105">
        <f t="shared" si="77"/>
        <v>25.268179010612617</v>
      </c>
      <c r="BG112" s="105">
        <f t="shared" si="78"/>
        <v>1.2930861602881365E-2</v>
      </c>
      <c r="BH112" s="105">
        <f t="shared" si="79"/>
        <v>17.149795849610555</v>
      </c>
      <c r="BI112" s="105">
        <f t="shared" si="80"/>
        <v>0</v>
      </c>
      <c r="BJ112" s="105">
        <f t="shared" si="81"/>
        <v>0</v>
      </c>
      <c r="BK112" s="105">
        <f t="shared" si="82"/>
        <v>0</v>
      </c>
      <c r="BL112" s="105">
        <f t="shared" si="83"/>
        <v>21.285882739866683</v>
      </c>
      <c r="BM112" s="105">
        <f t="shared" si="84"/>
        <v>0</v>
      </c>
      <c r="BN112" s="105">
        <f t="shared" si="85"/>
        <v>45.495295316172424</v>
      </c>
      <c r="BO112" s="105">
        <f t="shared" si="86"/>
        <v>3.6493506493506493</v>
      </c>
      <c r="BP112" s="105">
        <f t="shared" si="87"/>
        <v>34.249015345371134</v>
      </c>
      <c r="BQ112" s="105">
        <f t="shared" si="88"/>
        <v>0</v>
      </c>
      <c r="BR112" s="105">
        <f t="shared" si="89"/>
        <v>5.8825954774070883</v>
      </c>
      <c r="BS112" s="105">
        <f t="shared" si="90"/>
        <v>0</v>
      </c>
      <c r="BT112" s="105">
        <f t="shared" si="91"/>
        <v>0</v>
      </c>
      <c r="BU112" s="105">
        <f t="shared" si="92"/>
        <v>21.39863471920297</v>
      </c>
      <c r="BV112" s="105">
        <f t="shared" si="93"/>
        <v>339.02728155106166</v>
      </c>
      <c r="BW112" s="105">
        <f t="shared" si="94"/>
        <v>583.64907791405653</v>
      </c>
      <c r="BX112" s="105">
        <f t="shared" si="95"/>
        <v>0</v>
      </c>
      <c r="BY112" s="105">
        <f t="shared" si="96"/>
        <v>3.9222624194829261</v>
      </c>
      <c r="BZ112" s="105">
        <f t="shared" si="97"/>
        <v>5.022340229258079</v>
      </c>
      <c r="CA112" s="102" t="s">
        <v>15</v>
      </c>
      <c r="CB112" s="108">
        <v>23</v>
      </c>
    </row>
    <row r="113" spans="1:80" x14ac:dyDescent="0.3">
      <c r="A113" s="18" t="s">
        <v>120</v>
      </c>
      <c r="B113" s="21" t="s">
        <v>121</v>
      </c>
      <c r="C113" s="22">
        <f>_xlfn.XLOOKUP(A113,Rankings!K:K,Rankings!L:L)</f>
        <v>189</v>
      </c>
      <c r="D113" s="118">
        <f>_xlfn.XLOOKUP(A113,Rankings!K:K,Rankings!M:M)</f>
        <v>1113.6500000000001</v>
      </c>
      <c r="E113" s="121">
        <v>40985.090000000004</v>
      </c>
      <c r="F113" s="121">
        <v>0</v>
      </c>
      <c r="G113" s="121">
        <v>0</v>
      </c>
      <c r="H113" s="121">
        <v>13391.019999999995</v>
      </c>
      <c r="I113" s="121">
        <v>0</v>
      </c>
      <c r="J113" s="121">
        <v>19416.669999999998</v>
      </c>
      <c r="K113" s="121">
        <v>0</v>
      </c>
      <c r="L113" s="121">
        <v>12488.260000000002</v>
      </c>
      <c r="M113" s="121">
        <v>0</v>
      </c>
      <c r="N113" s="121">
        <v>13987.970000000001</v>
      </c>
      <c r="O113" s="121">
        <v>0</v>
      </c>
      <c r="P113" s="121">
        <v>34797.79</v>
      </c>
      <c r="Q113" s="121">
        <v>16210.09</v>
      </c>
      <c r="R113" s="121">
        <v>35153.660000000003</v>
      </c>
      <c r="S113" s="121">
        <v>0</v>
      </c>
      <c r="T113" s="121">
        <v>3726.4</v>
      </c>
      <c r="U113" s="121">
        <v>0</v>
      </c>
      <c r="V113" s="121">
        <v>0</v>
      </c>
      <c r="W113" s="121">
        <v>11794.6</v>
      </c>
      <c r="X113" s="121">
        <v>213230.4199999999</v>
      </c>
      <c r="Y113" s="121">
        <v>559994.61999999988</v>
      </c>
      <c r="Z113" s="121">
        <v>0</v>
      </c>
      <c r="AA113" s="121">
        <v>2528</v>
      </c>
      <c r="AB113" s="121">
        <v>6070.5299999999988</v>
      </c>
      <c r="AC113" s="121">
        <f t="shared" si="50"/>
        <v>983775.11999999988</v>
      </c>
      <c r="AD113" s="153">
        <f t="shared" si="51"/>
        <v>216.85232804232805</v>
      </c>
      <c r="AE113" s="105">
        <f t="shared" si="51"/>
        <v>0</v>
      </c>
      <c r="AF113" s="105">
        <f t="shared" si="52"/>
        <v>0</v>
      </c>
      <c r="AG113" s="105">
        <f t="shared" si="53"/>
        <v>70.851957671957649</v>
      </c>
      <c r="AH113" s="105">
        <f t="shared" si="54"/>
        <v>0</v>
      </c>
      <c r="AI113" s="105">
        <f t="shared" si="55"/>
        <v>102.7337037037037</v>
      </c>
      <c r="AJ113" s="105">
        <f t="shared" si="56"/>
        <v>0</v>
      </c>
      <c r="AK113" s="105">
        <f t="shared" si="57"/>
        <v>66.075449735449752</v>
      </c>
      <c r="AL113" s="105">
        <f t="shared" si="58"/>
        <v>0</v>
      </c>
      <c r="AM113" s="105">
        <f t="shared" si="59"/>
        <v>74.010423280423282</v>
      </c>
      <c r="AN113" s="105">
        <f t="shared" si="60"/>
        <v>0</v>
      </c>
      <c r="AO113" s="105">
        <f t="shared" si="61"/>
        <v>184.115291005291</v>
      </c>
      <c r="AP113" s="105">
        <f t="shared" si="62"/>
        <v>85.767671957671965</v>
      </c>
      <c r="AQ113" s="105">
        <f t="shared" si="63"/>
        <v>185.99820105820109</v>
      </c>
      <c r="AR113" s="105">
        <f t="shared" si="64"/>
        <v>0</v>
      </c>
      <c r="AS113" s="105">
        <f t="shared" si="65"/>
        <v>19.716402116402119</v>
      </c>
      <c r="AT113" s="105">
        <f t="shared" si="66"/>
        <v>0</v>
      </c>
      <c r="AU113" s="105">
        <f t="shared" si="67"/>
        <v>0</v>
      </c>
      <c r="AV113" s="105">
        <f t="shared" si="68"/>
        <v>62.405291005291005</v>
      </c>
      <c r="AW113" s="105">
        <f t="shared" si="69"/>
        <v>1128.2032804232799</v>
      </c>
      <c r="AX113" s="105">
        <f t="shared" si="70"/>
        <v>2962.9344973544967</v>
      </c>
      <c r="AY113" s="105">
        <f t="shared" si="71"/>
        <v>0</v>
      </c>
      <c r="AZ113" s="105">
        <f t="shared" si="72"/>
        <v>13.375661375661375</v>
      </c>
      <c r="BA113" s="105">
        <f t="shared" si="73"/>
        <v>32.119206349206344</v>
      </c>
      <c r="BB113" s="2"/>
      <c r="BC113" s="105">
        <f t="shared" si="74"/>
        <v>36.802487316481837</v>
      </c>
      <c r="BD113" s="105">
        <f t="shared" si="75"/>
        <v>0</v>
      </c>
      <c r="BE113" s="105">
        <f t="shared" si="76"/>
        <v>0</v>
      </c>
      <c r="BF113" s="105">
        <f t="shared" si="77"/>
        <v>12.024442149687957</v>
      </c>
      <c r="BG113" s="105">
        <f t="shared" si="78"/>
        <v>0</v>
      </c>
      <c r="BH113" s="105">
        <f t="shared" si="79"/>
        <v>17.43516365105733</v>
      </c>
      <c r="BI113" s="105">
        <f t="shared" si="80"/>
        <v>0</v>
      </c>
      <c r="BJ113" s="105">
        <f t="shared" si="81"/>
        <v>11.213810443137431</v>
      </c>
      <c r="BK113" s="105">
        <f t="shared" si="82"/>
        <v>0</v>
      </c>
      <c r="BL113" s="105">
        <f t="shared" si="83"/>
        <v>12.560472320747094</v>
      </c>
      <c r="BM113" s="105">
        <f t="shared" si="84"/>
        <v>0</v>
      </c>
      <c r="BN113" s="105">
        <f t="shared" si="85"/>
        <v>31.246612490459299</v>
      </c>
      <c r="BO113" s="105">
        <f t="shared" si="86"/>
        <v>14.555820949131235</v>
      </c>
      <c r="BP113" s="105">
        <f t="shared" si="87"/>
        <v>31.566165312261482</v>
      </c>
      <c r="BQ113" s="105">
        <f t="shared" si="88"/>
        <v>0</v>
      </c>
      <c r="BR113" s="105">
        <f t="shared" si="89"/>
        <v>3.3461141292147443</v>
      </c>
      <c r="BS113" s="105">
        <f t="shared" si="90"/>
        <v>0</v>
      </c>
      <c r="BT113" s="105">
        <f t="shared" si="91"/>
        <v>0</v>
      </c>
      <c r="BU113" s="105">
        <f t="shared" si="92"/>
        <v>10.590939702779149</v>
      </c>
      <c r="BV113" s="105">
        <f t="shared" si="93"/>
        <v>191.46986934853848</v>
      </c>
      <c r="BW113" s="105">
        <f t="shared" si="94"/>
        <v>502.84615453688309</v>
      </c>
      <c r="BX113" s="105">
        <f t="shared" si="95"/>
        <v>0</v>
      </c>
      <c r="BY113" s="105">
        <f t="shared" si="96"/>
        <v>2.2700130202487316</v>
      </c>
      <c r="BZ113" s="105">
        <f t="shared" si="97"/>
        <v>5.4510214160642914</v>
      </c>
      <c r="CA113" s="102" t="s">
        <v>10</v>
      </c>
      <c r="CB113" s="108">
        <v>24</v>
      </c>
    </row>
    <row r="114" spans="1:80" x14ac:dyDescent="0.3">
      <c r="A114" s="18" t="s">
        <v>126</v>
      </c>
      <c r="B114" s="21" t="s">
        <v>127</v>
      </c>
      <c r="C114" s="22">
        <f>_xlfn.XLOOKUP(A114,Rankings!K:K,Rankings!L:L)</f>
        <v>224.29578947368421</v>
      </c>
      <c r="D114" s="118">
        <f>_xlfn.XLOOKUP(A114,Rankings!K:K,Rankings!M:M)</f>
        <v>1229.27</v>
      </c>
      <c r="E114" s="121">
        <v>62832.560000000005</v>
      </c>
      <c r="F114" s="121">
        <v>3546.8600000000006</v>
      </c>
      <c r="G114" s="121">
        <v>0</v>
      </c>
      <c r="H114" s="121">
        <v>26019.680000000004</v>
      </c>
      <c r="I114" s="121">
        <v>242.29000000000002</v>
      </c>
      <c r="J114" s="121">
        <v>16905.89</v>
      </c>
      <c r="K114" s="121">
        <v>0</v>
      </c>
      <c r="L114" s="121">
        <v>14214.35</v>
      </c>
      <c r="M114" s="121">
        <v>0</v>
      </c>
      <c r="N114" s="121">
        <v>8841.9800000000014</v>
      </c>
      <c r="O114" s="121">
        <v>0</v>
      </c>
      <c r="P114" s="121">
        <v>10652.489999999994</v>
      </c>
      <c r="Q114" s="121">
        <v>21328.690000000002</v>
      </c>
      <c r="R114" s="121">
        <v>44180.789999999994</v>
      </c>
      <c r="S114" s="121">
        <v>0</v>
      </c>
      <c r="T114" s="121">
        <v>7220.7899999999991</v>
      </c>
      <c r="U114" s="121">
        <v>0</v>
      </c>
      <c r="V114" s="121">
        <v>0</v>
      </c>
      <c r="W114" s="121">
        <v>10109.229999999998</v>
      </c>
      <c r="X114" s="121">
        <v>405759.20000000013</v>
      </c>
      <c r="Y114" s="121">
        <v>719806.70999999973</v>
      </c>
      <c r="Z114" s="121">
        <v>0</v>
      </c>
      <c r="AA114" s="121">
        <v>2827.8</v>
      </c>
      <c r="AB114" s="121">
        <v>1026.73</v>
      </c>
      <c r="AC114" s="121">
        <f t="shared" si="50"/>
        <v>1355516.0399999998</v>
      </c>
      <c r="AD114" s="153">
        <f t="shared" si="51"/>
        <v>280.13258807683468</v>
      </c>
      <c r="AE114" s="105">
        <f t="shared" si="51"/>
        <v>15.813315124295459</v>
      </c>
      <c r="AF114" s="105">
        <f t="shared" si="52"/>
        <v>0</v>
      </c>
      <c r="AG114" s="105">
        <f t="shared" si="53"/>
        <v>116.00610096629921</v>
      </c>
      <c r="AH114" s="105">
        <f t="shared" si="54"/>
        <v>1.0802253603089906</v>
      </c>
      <c r="AI114" s="105">
        <f t="shared" si="55"/>
        <v>75.373193761996603</v>
      </c>
      <c r="AJ114" s="105">
        <f t="shared" si="56"/>
        <v>0</v>
      </c>
      <c r="AK114" s="105">
        <f t="shared" si="57"/>
        <v>63.373235999455609</v>
      </c>
      <c r="AL114" s="105">
        <f t="shared" si="58"/>
        <v>0</v>
      </c>
      <c r="AM114" s="105">
        <f t="shared" si="59"/>
        <v>39.421069921766843</v>
      </c>
      <c r="AN114" s="105">
        <f t="shared" si="60"/>
        <v>0</v>
      </c>
      <c r="AO114" s="105">
        <f t="shared" si="61"/>
        <v>47.493044898418887</v>
      </c>
      <c r="AP114" s="105">
        <f t="shared" si="62"/>
        <v>95.091798424073488</v>
      </c>
      <c r="AQ114" s="105">
        <f t="shared" si="63"/>
        <v>196.97556562997167</v>
      </c>
      <c r="AR114" s="105">
        <f t="shared" si="64"/>
        <v>0</v>
      </c>
      <c r="AS114" s="105">
        <f t="shared" si="65"/>
        <v>32.193158939558195</v>
      </c>
      <c r="AT114" s="105">
        <f t="shared" si="66"/>
        <v>0</v>
      </c>
      <c r="AU114" s="105">
        <f t="shared" si="67"/>
        <v>0</v>
      </c>
      <c r="AV114" s="105">
        <f t="shared" si="68"/>
        <v>45.070975356789191</v>
      </c>
      <c r="AW114" s="105">
        <f t="shared" si="69"/>
        <v>1809.0361881162569</v>
      </c>
      <c r="AX114" s="105">
        <f t="shared" si="70"/>
        <v>3209.1851197431952</v>
      </c>
      <c r="AY114" s="105">
        <f t="shared" si="71"/>
        <v>0</v>
      </c>
      <c r="AZ114" s="105">
        <f t="shared" si="72"/>
        <v>12.607459135258424</v>
      </c>
      <c r="BA114" s="105">
        <f t="shared" si="73"/>
        <v>4.5775714399688381</v>
      </c>
      <c r="BB114" s="2"/>
      <c r="BC114" s="105">
        <f t="shared" si="74"/>
        <v>51.113717897614038</v>
      </c>
      <c r="BD114" s="105">
        <f t="shared" si="75"/>
        <v>2.8853384529029431</v>
      </c>
      <c r="BE114" s="105">
        <f t="shared" si="76"/>
        <v>0</v>
      </c>
      <c r="BF114" s="105">
        <f t="shared" si="77"/>
        <v>21.166773776306268</v>
      </c>
      <c r="BG114" s="105">
        <f t="shared" si="78"/>
        <v>0.19710071831249443</v>
      </c>
      <c r="BH114" s="105">
        <f t="shared" si="79"/>
        <v>13.752788240175063</v>
      </c>
      <c r="BI114" s="105">
        <f t="shared" si="80"/>
        <v>0</v>
      </c>
      <c r="BJ114" s="105">
        <f t="shared" si="81"/>
        <v>11.563244852636117</v>
      </c>
      <c r="BK114" s="105">
        <f t="shared" si="82"/>
        <v>0</v>
      </c>
      <c r="BL114" s="105">
        <f t="shared" si="83"/>
        <v>7.1928705654575493</v>
      </c>
      <c r="BM114" s="105">
        <f t="shared" si="84"/>
        <v>0</v>
      </c>
      <c r="BN114" s="105">
        <f t="shared" si="85"/>
        <v>8.6657040357285169</v>
      </c>
      <c r="BO114" s="105">
        <f t="shared" si="86"/>
        <v>17.350695941493733</v>
      </c>
      <c r="BP114" s="105">
        <f t="shared" si="87"/>
        <v>35.940672106209369</v>
      </c>
      <c r="BQ114" s="105">
        <f t="shared" si="88"/>
        <v>0</v>
      </c>
      <c r="BR114" s="105">
        <f t="shared" si="89"/>
        <v>5.8740471987439697</v>
      </c>
      <c r="BS114" s="105">
        <f t="shared" si="90"/>
        <v>0</v>
      </c>
      <c r="BT114" s="105">
        <f t="shared" si="91"/>
        <v>0</v>
      </c>
      <c r="BU114" s="105">
        <f t="shared" si="92"/>
        <v>8.2237669511173284</v>
      </c>
      <c r="BV114" s="105">
        <f t="shared" si="93"/>
        <v>330.08143044245782</v>
      </c>
      <c r="BW114" s="105">
        <f t="shared" si="94"/>
        <v>585.55623256078786</v>
      </c>
      <c r="BX114" s="105">
        <f t="shared" si="95"/>
        <v>0</v>
      </c>
      <c r="BY114" s="105">
        <f t="shared" si="96"/>
        <v>2.3003896621572153</v>
      </c>
      <c r="BZ114" s="105">
        <f t="shared" si="97"/>
        <v>0.83523554629983654</v>
      </c>
      <c r="CA114" s="102" t="s">
        <v>11</v>
      </c>
      <c r="CB114" s="108">
        <v>25</v>
      </c>
    </row>
    <row r="115" spans="1:80" x14ac:dyDescent="0.3">
      <c r="A115" s="18" t="s">
        <v>128</v>
      </c>
      <c r="B115" s="21" t="s">
        <v>129</v>
      </c>
      <c r="C115" s="22">
        <f>_xlfn.XLOOKUP(A115,Rankings!K:K,Rankings!L:L)</f>
        <v>60</v>
      </c>
      <c r="D115" s="118">
        <f>_xlfn.XLOOKUP(A115,Rankings!K:K,Rankings!M:M)</f>
        <v>263.24</v>
      </c>
      <c r="E115" s="121">
        <v>21991.559999999994</v>
      </c>
      <c r="F115" s="121">
        <v>0</v>
      </c>
      <c r="G115" s="121">
        <v>0</v>
      </c>
      <c r="H115" s="121">
        <v>0</v>
      </c>
      <c r="I115" s="121">
        <v>70.88000000000001</v>
      </c>
      <c r="J115" s="121">
        <v>0</v>
      </c>
      <c r="K115" s="121">
        <v>0</v>
      </c>
      <c r="L115" s="121">
        <v>3908.5399999999995</v>
      </c>
      <c r="M115" s="121">
        <v>5218.7099999999991</v>
      </c>
      <c r="N115" s="121">
        <v>2924.0400000000004</v>
      </c>
      <c r="O115" s="121">
        <v>0</v>
      </c>
      <c r="P115" s="121">
        <v>8544.91</v>
      </c>
      <c r="Q115" s="121">
        <v>11892.16</v>
      </c>
      <c r="R115" s="121">
        <v>11247.920000000002</v>
      </c>
      <c r="S115" s="121">
        <v>0</v>
      </c>
      <c r="T115" s="121">
        <v>5109.4599999999991</v>
      </c>
      <c r="U115" s="121">
        <v>0</v>
      </c>
      <c r="V115" s="121">
        <v>0</v>
      </c>
      <c r="W115" s="121">
        <v>14753.499999999993</v>
      </c>
      <c r="X115" s="121">
        <v>73788.789999999994</v>
      </c>
      <c r="Y115" s="121">
        <v>238283.37</v>
      </c>
      <c r="Z115" s="121">
        <v>0</v>
      </c>
      <c r="AA115" s="121">
        <v>690.5</v>
      </c>
      <c r="AB115" s="121">
        <v>1965.6399999999999</v>
      </c>
      <c r="AC115" s="121">
        <f t="shared" si="50"/>
        <v>400389.98</v>
      </c>
      <c r="AD115" s="153">
        <f t="shared" si="51"/>
        <v>366.5259999999999</v>
      </c>
      <c r="AE115" s="105">
        <f t="shared" si="51"/>
        <v>0</v>
      </c>
      <c r="AF115" s="105">
        <f t="shared" si="52"/>
        <v>0</v>
      </c>
      <c r="AG115" s="105">
        <f t="shared" si="53"/>
        <v>0</v>
      </c>
      <c r="AH115" s="105">
        <f t="shared" si="54"/>
        <v>1.1813333333333336</v>
      </c>
      <c r="AI115" s="105">
        <f t="shared" si="55"/>
        <v>0</v>
      </c>
      <c r="AJ115" s="105">
        <f t="shared" si="56"/>
        <v>0</v>
      </c>
      <c r="AK115" s="105">
        <f t="shared" si="57"/>
        <v>65.142333333333326</v>
      </c>
      <c r="AL115" s="105">
        <f t="shared" si="58"/>
        <v>86.978499999999983</v>
      </c>
      <c r="AM115" s="105">
        <f t="shared" si="59"/>
        <v>48.734000000000009</v>
      </c>
      <c r="AN115" s="105">
        <f t="shared" si="60"/>
        <v>0</v>
      </c>
      <c r="AO115" s="105">
        <f t="shared" si="61"/>
        <v>142.41516666666666</v>
      </c>
      <c r="AP115" s="105">
        <f t="shared" si="62"/>
        <v>198.20266666666666</v>
      </c>
      <c r="AQ115" s="105">
        <f t="shared" si="63"/>
        <v>187.46533333333338</v>
      </c>
      <c r="AR115" s="105">
        <f t="shared" si="64"/>
        <v>0</v>
      </c>
      <c r="AS115" s="105">
        <f t="shared" si="65"/>
        <v>85.157666666666657</v>
      </c>
      <c r="AT115" s="105">
        <f t="shared" si="66"/>
        <v>0</v>
      </c>
      <c r="AU115" s="105">
        <f t="shared" si="67"/>
        <v>0</v>
      </c>
      <c r="AV115" s="105">
        <f t="shared" si="68"/>
        <v>245.89166666666654</v>
      </c>
      <c r="AW115" s="105">
        <f t="shared" si="69"/>
        <v>1229.8131666666666</v>
      </c>
      <c r="AX115" s="105">
        <f t="shared" si="70"/>
        <v>3971.3894999999998</v>
      </c>
      <c r="AY115" s="105">
        <f t="shared" si="71"/>
        <v>0</v>
      </c>
      <c r="AZ115" s="105">
        <f t="shared" si="72"/>
        <v>11.508333333333333</v>
      </c>
      <c r="BA115" s="105">
        <f t="shared" si="73"/>
        <v>32.760666666666665</v>
      </c>
      <c r="BB115" s="2"/>
      <c r="BC115" s="105">
        <f t="shared" si="74"/>
        <v>83.541862938763074</v>
      </c>
      <c r="BD115" s="105">
        <f t="shared" si="75"/>
        <v>0</v>
      </c>
      <c r="BE115" s="105">
        <f t="shared" si="76"/>
        <v>0</v>
      </c>
      <c r="BF115" s="105">
        <f t="shared" si="77"/>
        <v>0</v>
      </c>
      <c r="BG115" s="105">
        <f t="shared" si="78"/>
        <v>0.26925999088284458</v>
      </c>
      <c r="BH115" s="105">
        <f t="shared" si="79"/>
        <v>0</v>
      </c>
      <c r="BI115" s="105">
        <f t="shared" si="80"/>
        <v>0</v>
      </c>
      <c r="BJ115" s="105">
        <f t="shared" si="81"/>
        <v>14.847819480322137</v>
      </c>
      <c r="BK115" s="105">
        <f t="shared" si="82"/>
        <v>19.824912627260289</v>
      </c>
      <c r="BL115" s="105">
        <f t="shared" si="83"/>
        <v>11.107886339462089</v>
      </c>
      <c r="BM115" s="105">
        <f t="shared" si="84"/>
        <v>0</v>
      </c>
      <c r="BN115" s="105">
        <f t="shared" si="85"/>
        <v>32.460530314541863</v>
      </c>
      <c r="BO115" s="105">
        <f t="shared" si="86"/>
        <v>45.176113052727544</v>
      </c>
      <c r="BP115" s="105">
        <f t="shared" si="87"/>
        <v>42.728764625436867</v>
      </c>
      <c r="BQ115" s="105">
        <f t="shared" si="88"/>
        <v>0</v>
      </c>
      <c r="BR115" s="105">
        <f t="shared" si="89"/>
        <v>19.409892113660533</v>
      </c>
      <c r="BS115" s="105">
        <f t="shared" si="90"/>
        <v>0</v>
      </c>
      <c r="BT115" s="105">
        <f t="shared" si="91"/>
        <v>0</v>
      </c>
      <c r="BU115" s="105">
        <f t="shared" si="92"/>
        <v>56.04581370612366</v>
      </c>
      <c r="BV115" s="105">
        <f t="shared" si="93"/>
        <v>280.30994529706726</v>
      </c>
      <c r="BW115" s="105">
        <f t="shared" si="94"/>
        <v>905.19438535177017</v>
      </c>
      <c r="BX115" s="105">
        <f t="shared" si="95"/>
        <v>0</v>
      </c>
      <c r="BY115" s="105">
        <f t="shared" si="96"/>
        <v>2.6230815985412552</v>
      </c>
      <c r="BZ115" s="105">
        <f t="shared" si="97"/>
        <v>7.4671022640936018</v>
      </c>
      <c r="CA115" s="102" t="s">
        <v>12</v>
      </c>
      <c r="CB115" s="108">
        <v>27</v>
      </c>
    </row>
    <row r="116" spans="1:80" x14ac:dyDescent="0.3">
      <c r="A116" s="18" t="s">
        <v>130</v>
      </c>
      <c r="B116" s="21" t="s">
        <v>131</v>
      </c>
      <c r="C116" s="22">
        <f>_xlfn.XLOOKUP(A116,Rankings!K:K,Rankings!L:L)</f>
        <v>55</v>
      </c>
      <c r="D116" s="118">
        <f>_xlfn.XLOOKUP(A116,Rankings!K:K,Rankings!M:M)</f>
        <v>401.7</v>
      </c>
      <c r="E116" s="121">
        <v>17180.170000000006</v>
      </c>
      <c r="F116" s="121">
        <v>0</v>
      </c>
      <c r="G116" s="121">
        <v>0</v>
      </c>
      <c r="H116" s="121">
        <v>0</v>
      </c>
      <c r="I116" s="121">
        <v>0</v>
      </c>
      <c r="J116" s="121">
        <v>0</v>
      </c>
      <c r="K116" s="121">
        <v>0</v>
      </c>
      <c r="L116" s="121">
        <v>6661.6200000000008</v>
      </c>
      <c r="M116" s="121">
        <v>0</v>
      </c>
      <c r="N116" s="121">
        <v>4610.2500000000009</v>
      </c>
      <c r="O116" s="121">
        <v>0</v>
      </c>
      <c r="P116" s="121">
        <v>2529.9</v>
      </c>
      <c r="Q116" s="121">
        <v>5929.3200000000006</v>
      </c>
      <c r="R116" s="121">
        <v>3307.1699999999996</v>
      </c>
      <c r="S116" s="121">
        <v>0</v>
      </c>
      <c r="T116" s="121">
        <v>2492.2600000000002</v>
      </c>
      <c r="U116" s="121">
        <v>0</v>
      </c>
      <c r="V116" s="121">
        <v>0</v>
      </c>
      <c r="W116" s="121">
        <v>16472.509999999995</v>
      </c>
      <c r="X116" s="121">
        <v>134269.74000000005</v>
      </c>
      <c r="Y116" s="121">
        <v>212340.55</v>
      </c>
      <c r="Z116" s="121">
        <v>0</v>
      </c>
      <c r="AA116" s="121">
        <v>1627.5</v>
      </c>
      <c r="AB116" s="121">
        <v>2766.68</v>
      </c>
      <c r="AC116" s="121">
        <f t="shared" si="50"/>
        <v>410187.67000000004</v>
      </c>
      <c r="AD116" s="153">
        <f t="shared" si="51"/>
        <v>312.36672727272736</v>
      </c>
      <c r="AE116" s="105">
        <f t="shared" si="51"/>
        <v>0</v>
      </c>
      <c r="AF116" s="105">
        <f t="shared" si="52"/>
        <v>0</v>
      </c>
      <c r="AG116" s="105">
        <f t="shared" si="53"/>
        <v>0</v>
      </c>
      <c r="AH116" s="105">
        <f t="shared" si="54"/>
        <v>0</v>
      </c>
      <c r="AI116" s="105">
        <f t="shared" si="55"/>
        <v>0</v>
      </c>
      <c r="AJ116" s="105">
        <f t="shared" si="56"/>
        <v>0</v>
      </c>
      <c r="AK116" s="105">
        <f t="shared" si="57"/>
        <v>121.12036363636365</v>
      </c>
      <c r="AL116" s="105">
        <f t="shared" si="58"/>
        <v>0</v>
      </c>
      <c r="AM116" s="105">
        <f t="shared" si="59"/>
        <v>83.822727272727292</v>
      </c>
      <c r="AN116" s="105">
        <f t="shared" si="60"/>
        <v>0</v>
      </c>
      <c r="AO116" s="105">
        <f t="shared" si="61"/>
        <v>45.99818181818182</v>
      </c>
      <c r="AP116" s="105">
        <f t="shared" si="62"/>
        <v>107.8058181818182</v>
      </c>
      <c r="AQ116" s="105">
        <f t="shared" si="63"/>
        <v>60.130363636363633</v>
      </c>
      <c r="AR116" s="105">
        <f t="shared" si="64"/>
        <v>0</v>
      </c>
      <c r="AS116" s="105">
        <f t="shared" si="65"/>
        <v>45.313818181818185</v>
      </c>
      <c r="AT116" s="105">
        <f t="shared" si="66"/>
        <v>0</v>
      </c>
      <c r="AU116" s="105">
        <f t="shared" si="67"/>
        <v>0</v>
      </c>
      <c r="AV116" s="105">
        <f t="shared" si="68"/>
        <v>299.50018181818172</v>
      </c>
      <c r="AW116" s="105">
        <f t="shared" si="69"/>
        <v>2441.2680000000009</v>
      </c>
      <c r="AX116" s="105">
        <f t="shared" si="70"/>
        <v>3860.7372727272727</v>
      </c>
      <c r="AY116" s="105">
        <f t="shared" si="71"/>
        <v>0</v>
      </c>
      <c r="AZ116" s="105">
        <f t="shared" si="72"/>
        <v>29.59090909090909</v>
      </c>
      <c r="BA116" s="105">
        <f t="shared" si="73"/>
        <v>50.303272727272727</v>
      </c>
      <c r="BB116" s="2"/>
      <c r="BC116" s="105">
        <f t="shared" si="74"/>
        <v>42.768658202638797</v>
      </c>
      <c r="BD116" s="105">
        <f t="shared" si="75"/>
        <v>0</v>
      </c>
      <c r="BE116" s="105">
        <f t="shared" si="76"/>
        <v>0</v>
      </c>
      <c r="BF116" s="105">
        <f t="shared" si="77"/>
        <v>0</v>
      </c>
      <c r="BG116" s="105">
        <f t="shared" si="78"/>
        <v>0</v>
      </c>
      <c r="BH116" s="105">
        <f t="shared" si="79"/>
        <v>0</v>
      </c>
      <c r="BI116" s="105">
        <f t="shared" si="80"/>
        <v>0</v>
      </c>
      <c r="BJ116" s="105">
        <f t="shared" si="81"/>
        <v>16.583569828230026</v>
      </c>
      <c r="BK116" s="105">
        <f t="shared" si="82"/>
        <v>0</v>
      </c>
      <c r="BL116" s="105">
        <f t="shared" si="83"/>
        <v>11.476848394324126</v>
      </c>
      <c r="BM116" s="105">
        <f t="shared" si="84"/>
        <v>0</v>
      </c>
      <c r="BN116" s="105">
        <f t="shared" si="85"/>
        <v>6.2979835698282303</v>
      </c>
      <c r="BO116" s="105">
        <f t="shared" si="86"/>
        <v>14.760567587752055</v>
      </c>
      <c r="BP116" s="105">
        <f t="shared" si="87"/>
        <v>8.2329350261389092</v>
      </c>
      <c r="BQ116" s="105">
        <f t="shared" si="88"/>
        <v>0</v>
      </c>
      <c r="BR116" s="105">
        <f t="shared" si="89"/>
        <v>6.2042818023400557</v>
      </c>
      <c r="BS116" s="105">
        <f t="shared" si="90"/>
        <v>0</v>
      </c>
      <c r="BT116" s="105">
        <f t="shared" si="91"/>
        <v>0</v>
      </c>
      <c r="BU116" s="105">
        <f t="shared" si="92"/>
        <v>41.006995270102053</v>
      </c>
      <c r="BV116" s="105">
        <f t="shared" si="93"/>
        <v>334.25377147124732</v>
      </c>
      <c r="BW116" s="105">
        <f t="shared" si="94"/>
        <v>528.60480458053269</v>
      </c>
      <c r="BX116" s="105">
        <f t="shared" si="95"/>
        <v>0</v>
      </c>
      <c r="BY116" s="105">
        <f t="shared" si="96"/>
        <v>4.0515309932785666</v>
      </c>
      <c r="BZ116" s="105">
        <f t="shared" si="97"/>
        <v>6.8874284291760022</v>
      </c>
      <c r="CA116" s="102" t="s">
        <v>13</v>
      </c>
      <c r="CB116" s="108">
        <v>28</v>
      </c>
    </row>
    <row r="117" spans="1:80" x14ac:dyDescent="0.3">
      <c r="A117" s="18" t="s">
        <v>148</v>
      </c>
      <c r="B117" s="21" t="s">
        <v>149</v>
      </c>
      <c r="C117" s="22">
        <f>_xlfn.XLOOKUP(A117,Rankings!K:K,Rankings!L:L)</f>
        <v>209</v>
      </c>
      <c r="D117" s="118">
        <f>_xlfn.XLOOKUP(A117,Rankings!K:K,Rankings!M:M)</f>
        <v>1074.8</v>
      </c>
      <c r="E117" s="121">
        <v>50226.049999999981</v>
      </c>
      <c r="F117" s="121">
        <v>0</v>
      </c>
      <c r="G117" s="121">
        <v>0</v>
      </c>
      <c r="H117" s="121">
        <v>34740.140000000014</v>
      </c>
      <c r="I117" s="121">
        <v>203.42999999999995</v>
      </c>
      <c r="J117" s="121">
        <v>0</v>
      </c>
      <c r="K117" s="121">
        <v>0</v>
      </c>
      <c r="L117" s="121">
        <v>13343.98</v>
      </c>
      <c r="M117" s="121">
        <v>21929.71</v>
      </c>
      <c r="N117" s="121">
        <v>9158.0199999999986</v>
      </c>
      <c r="O117" s="121">
        <v>0</v>
      </c>
      <c r="P117" s="121">
        <v>7088.7499999999964</v>
      </c>
      <c r="Q117" s="121">
        <v>18697.68</v>
      </c>
      <c r="R117" s="121">
        <v>48055.879999999983</v>
      </c>
      <c r="S117" s="121">
        <v>0</v>
      </c>
      <c r="T117" s="121">
        <v>9322.6699999999983</v>
      </c>
      <c r="U117" s="121">
        <v>0</v>
      </c>
      <c r="V117" s="121">
        <v>0</v>
      </c>
      <c r="W117" s="121">
        <v>43720.600000000013</v>
      </c>
      <c r="X117" s="121">
        <v>254286.10000000006</v>
      </c>
      <c r="Y117" s="121">
        <v>613077.31000000006</v>
      </c>
      <c r="Z117" s="121">
        <v>0</v>
      </c>
      <c r="AA117" s="121">
        <v>1243</v>
      </c>
      <c r="AB117" s="121">
        <v>3200.64</v>
      </c>
      <c r="AC117" s="121">
        <f t="shared" si="50"/>
        <v>1128293.96</v>
      </c>
      <c r="AD117" s="153">
        <f t="shared" si="51"/>
        <v>240.31602870813387</v>
      </c>
      <c r="AE117" s="105">
        <f t="shared" si="51"/>
        <v>0</v>
      </c>
      <c r="AF117" s="105">
        <f t="shared" si="52"/>
        <v>0</v>
      </c>
      <c r="AG117" s="105">
        <f t="shared" si="53"/>
        <v>166.22076555023929</v>
      </c>
      <c r="AH117" s="105">
        <f t="shared" si="54"/>
        <v>0.97334928229665052</v>
      </c>
      <c r="AI117" s="105">
        <f t="shared" si="55"/>
        <v>0</v>
      </c>
      <c r="AJ117" s="105">
        <f t="shared" si="56"/>
        <v>0</v>
      </c>
      <c r="AK117" s="105">
        <f t="shared" si="57"/>
        <v>63.846794258373201</v>
      </c>
      <c r="AL117" s="105">
        <f t="shared" si="58"/>
        <v>104.92684210526315</v>
      </c>
      <c r="AM117" s="105">
        <f t="shared" si="59"/>
        <v>43.818277511961718</v>
      </c>
      <c r="AN117" s="105">
        <f t="shared" si="60"/>
        <v>0</v>
      </c>
      <c r="AO117" s="105">
        <f t="shared" si="61"/>
        <v>33.917464114832519</v>
      </c>
      <c r="AP117" s="105">
        <f t="shared" si="62"/>
        <v>89.462583732057411</v>
      </c>
      <c r="AQ117" s="105">
        <f t="shared" si="63"/>
        <v>229.93244019138749</v>
      </c>
      <c r="AR117" s="105">
        <f t="shared" si="64"/>
        <v>0</v>
      </c>
      <c r="AS117" s="105">
        <f t="shared" si="65"/>
        <v>44.606076555023918</v>
      </c>
      <c r="AT117" s="105">
        <f t="shared" si="66"/>
        <v>0</v>
      </c>
      <c r="AU117" s="105">
        <f t="shared" si="67"/>
        <v>0</v>
      </c>
      <c r="AV117" s="105">
        <f t="shared" si="68"/>
        <v>209.18947368421058</v>
      </c>
      <c r="AW117" s="105">
        <f t="shared" si="69"/>
        <v>1216.6799043062204</v>
      </c>
      <c r="AX117" s="105">
        <f t="shared" si="70"/>
        <v>2933.3842583732062</v>
      </c>
      <c r="AY117" s="105">
        <f t="shared" si="71"/>
        <v>0</v>
      </c>
      <c r="AZ117" s="105">
        <f t="shared" si="72"/>
        <v>5.9473684210526319</v>
      </c>
      <c r="BA117" s="105">
        <f t="shared" si="73"/>
        <v>15.314066985645933</v>
      </c>
      <c r="BB117" s="2"/>
      <c r="BC117" s="105">
        <f t="shared" si="74"/>
        <v>46.730601042054317</v>
      </c>
      <c r="BD117" s="105">
        <f t="shared" si="75"/>
        <v>0</v>
      </c>
      <c r="BE117" s="105">
        <f t="shared" si="76"/>
        <v>0</v>
      </c>
      <c r="BF117" s="105">
        <f t="shared" si="77"/>
        <v>32.322422776330491</v>
      </c>
      <c r="BG117" s="105">
        <f t="shared" si="78"/>
        <v>0.18927242277633044</v>
      </c>
      <c r="BH117" s="105">
        <f t="shared" si="79"/>
        <v>0</v>
      </c>
      <c r="BI117" s="105">
        <f t="shared" si="80"/>
        <v>0</v>
      </c>
      <c r="BJ117" s="105">
        <f t="shared" si="81"/>
        <v>12.415314477112021</v>
      </c>
      <c r="BK117" s="105">
        <f t="shared" si="82"/>
        <v>20.403526237439525</v>
      </c>
      <c r="BL117" s="105">
        <f t="shared" si="83"/>
        <v>8.5206736136955712</v>
      </c>
      <c r="BM117" s="105">
        <f t="shared" si="84"/>
        <v>0</v>
      </c>
      <c r="BN117" s="105">
        <f t="shared" si="85"/>
        <v>6.5954131001116458</v>
      </c>
      <c r="BO117" s="105">
        <f t="shared" si="86"/>
        <v>17.396427242277635</v>
      </c>
      <c r="BP117" s="105">
        <f t="shared" si="87"/>
        <v>44.711462597692581</v>
      </c>
      <c r="BQ117" s="105">
        <f t="shared" si="88"/>
        <v>0</v>
      </c>
      <c r="BR117" s="105">
        <f t="shared" si="89"/>
        <v>8.6738649050986218</v>
      </c>
      <c r="BS117" s="105">
        <f t="shared" si="90"/>
        <v>0</v>
      </c>
      <c r="BT117" s="105">
        <f t="shared" si="91"/>
        <v>0</v>
      </c>
      <c r="BU117" s="105">
        <f t="shared" si="92"/>
        <v>40.677893561592867</v>
      </c>
      <c r="BV117" s="105">
        <f t="shared" si="93"/>
        <v>236.58922590249355</v>
      </c>
      <c r="BW117" s="105">
        <f t="shared" si="94"/>
        <v>570.41059732043175</v>
      </c>
      <c r="BX117" s="105">
        <f t="shared" si="95"/>
        <v>0</v>
      </c>
      <c r="BY117" s="105">
        <f t="shared" si="96"/>
        <v>1.1564942314849276</v>
      </c>
      <c r="BZ117" s="105">
        <f t="shared" si="97"/>
        <v>2.9778935615928543</v>
      </c>
      <c r="CA117" s="21" t="s">
        <v>870</v>
      </c>
      <c r="CB117" s="103">
        <v>31</v>
      </c>
    </row>
    <row r="118" spans="1:80" x14ac:dyDescent="0.3">
      <c r="A118" s="18" t="s">
        <v>154</v>
      </c>
      <c r="B118" s="21" t="s">
        <v>155</v>
      </c>
      <c r="C118" s="22">
        <f>_xlfn.XLOOKUP(A118,Rankings!K:K,Rankings!L:L)</f>
        <v>426.11789473684212</v>
      </c>
      <c r="D118" s="118"/>
      <c r="E118" s="121">
        <v>113072.14</v>
      </c>
      <c r="F118" s="121">
        <v>44359.909999999989</v>
      </c>
      <c r="G118" s="121">
        <v>0</v>
      </c>
      <c r="H118" s="121">
        <v>56346.48000000001</v>
      </c>
      <c r="I118" s="121">
        <v>0</v>
      </c>
      <c r="J118" s="121">
        <v>45945.519999999975</v>
      </c>
      <c r="K118" s="121">
        <v>0</v>
      </c>
      <c r="L118" s="121">
        <v>35811.689999999995</v>
      </c>
      <c r="M118" s="121">
        <v>0</v>
      </c>
      <c r="N118" s="121">
        <v>28302.26</v>
      </c>
      <c r="O118" s="121">
        <v>0</v>
      </c>
      <c r="P118" s="121">
        <v>34893.33</v>
      </c>
      <c r="Q118" s="121">
        <v>31116.420000000002</v>
      </c>
      <c r="R118" s="121">
        <v>92047.549999999945</v>
      </c>
      <c r="S118" s="121">
        <v>0</v>
      </c>
      <c r="T118" s="121">
        <v>25472.690000000002</v>
      </c>
      <c r="U118" s="121">
        <v>0</v>
      </c>
      <c r="V118" s="121">
        <v>0</v>
      </c>
      <c r="W118" s="121">
        <v>74184.05</v>
      </c>
      <c r="X118" s="121">
        <v>475659.13999999978</v>
      </c>
      <c r="Y118" s="121">
        <v>1288172.2300000004</v>
      </c>
      <c r="Z118" s="121">
        <v>0</v>
      </c>
      <c r="AA118" s="121">
        <v>5286.5</v>
      </c>
      <c r="AB118" s="121">
        <v>11733.039999999999</v>
      </c>
      <c r="AC118" s="121">
        <f t="shared" si="50"/>
        <v>2362402.9500000002</v>
      </c>
      <c r="AD118" s="153">
        <f t="shared" si="51"/>
        <v>265.35412240743852</v>
      </c>
      <c r="AE118" s="105">
        <f t="shared" si="51"/>
        <v>104.10243396934871</v>
      </c>
      <c r="AF118" s="105">
        <f t="shared" si="52"/>
        <v>0</v>
      </c>
      <c r="AG118" s="105">
        <f t="shared" si="53"/>
        <v>132.23213738723163</v>
      </c>
      <c r="AH118" s="105">
        <f t="shared" si="54"/>
        <v>0</v>
      </c>
      <c r="AI118" s="105">
        <f t="shared" si="55"/>
        <v>107.82349337470227</v>
      </c>
      <c r="AJ118" s="105">
        <f t="shared" si="56"/>
        <v>0</v>
      </c>
      <c r="AK118" s="105">
        <f t="shared" si="57"/>
        <v>84.041741598569203</v>
      </c>
      <c r="AL118" s="105">
        <f t="shared" si="58"/>
        <v>0</v>
      </c>
      <c r="AM118" s="105">
        <f t="shared" si="59"/>
        <v>66.418848749542988</v>
      </c>
      <c r="AN118" s="105">
        <f t="shared" si="60"/>
        <v>0</v>
      </c>
      <c r="AO118" s="105">
        <f t="shared" si="61"/>
        <v>81.886563392389561</v>
      </c>
      <c r="AP118" s="105">
        <f t="shared" si="62"/>
        <v>73.023030443761556</v>
      </c>
      <c r="AQ118" s="105">
        <f t="shared" si="63"/>
        <v>216.01427946799981</v>
      </c>
      <c r="AR118" s="105">
        <f t="shared" si="64"/>
        <v>0</v>
      </c>
      <c r="AS118" s="105">
        <f t="shared" si="65"/>
        <v>59.77850335464364</v>
      </c>
      <c r="AT118" s="105">
        <f t="shared" si="66"/>
        <v>0</v>
      </c>
      <c r="AU118" s="105">
        <f t="shared" si="67"/>
        <v>0</v>
      </c>
      <c r="AV118" s="105">
        <f t="shared" si="68"/>
        <v>174.09278257561536</v>
      </c>
      <c r="AW118" s="105">
        <f t="shared" si="69"/>
        <v>1116.2618277126167</v>
      </c>
      <c r="AX118" s="105">
        <f t="shared" si="70"/>
        <v>3023.0418527612828</v>
      </c>
      <c r="AY118" s="105">
        <f t="shared" si="71"/>
        <v>0</v>
      </c>
      <c r="AZ118" s="105">
        <f t="shared" si="72"/>
        <v>12.406191022005276</v>
      </c>
      <c r="BA118" s="105">
        <f t="shared" si="73"/>
        <v>27.53472723140618</v>
      </c>
      <c r="BB118" s="2"/>
      <c r="BC118" s="105" t="e">
        <f t="shared" si="74"/>
        <v>#DIV/0!</v>
      </c>
      <c r="BD118" s="105" t="e">
        <f t="shared" si="75"/>
        <v>#DIV/0!</v>
      </c>
      <c r="BE118" s="105" t="e">
        <f t="shared" si="76"/>
        <v>#DIV/0!</v>
      </c>
      <c r="BF118" s="105" t="e">
        <f t="shared" si="77"/>
        <v>#DIV/0!</v>
      </c>
      <c r="BG118" s="105" t="e">
        <f t="shared" si="78"/>
        <v>#DIV/0!</v>
      </c>
      <c r="BH118" s="105" t="e">
        <f t="shared" si="79"/>
        <v>#DIV/0!</v>
      </c>
      <c r="BI118" s="105" t="e">
        <f t="shared" si="80"/>
        <v>#DIV/0!</v>
      </c>
      <c r="BJ118" s="105" t="e">
        <f t="shared" si="81"/>
        <v>#DIV/0!</v>
      </c>
      <c r="BK118" s="105" t="e">
        <f t="shared" si="82"/>
        <v>#DIV/0!</v>
      </c>
      <c r="BL118" s="105" t="e">
        <f t="shared" si="83"/>
        <v>#DIV/0!</v>
      </c>
      <c r="BM118" s="105" t="e">
        <f t="shared" si="84"/>
        <v>#DIV/0!</v>
      </c>
      <c r="BN118" s="105" t="e">
        <f t="shared" si="85"/>
        <v>#DIV/0!</v>
      </c>
      <c r="BO118" s="105" t="e">
        <f t="shared" si="86"/>
        <v>#DIV/0!</v>
      </c>
      <c r="BP118" s="105" t="e">
        <f t="shared" si="87"/>
        <v>#DIV/0!</v>
      </c>
      <c r="BQ118" s="105" t="e">
        <f t="shared" si="88"/>
        <v>#DIV/0!</v>
      </c>
      <c r="BR118" s="105" t="e">
        <f t="shared" si="89"/>
        <v>#DIV/0!</v>
      </c>
      <c r="BS118" s="105" t="e">
        <f t="shared" si="90"/>
        <v>#DIV/0!</v>
      </c>
      <c r="BT118" s="105" t="e">
        <f t="shared" si="91"/>
        <v>#DIV/0!</v>
      </c>
      <c r="BU118" s="105" t="e">
        <f t="shared" si="92"/>
        <v>#DIV/0!</v>
      </c>
      <c r="BV118" s="105" t="e">
        <f t="shared" si="93"/>
        <v>#DIV/0!</v>
      </c>
      <c r="BW118" s="105" t="e">
        <f t="shared" si="94"/>
        <v>#DIV/0!</v>
      </c>
      <c r="BX118" s="105" t="e">
        <f t="shared" si="95"/>
        <v>#DIV/0!</v>
      </c>
      <c r="BY118" s="105" t="e">
        <f t="shared" si="96"/>
        <v>#DIV/0!</v>
      </c>
      <c r="BZ118" s="105" t="e">
        <f t="shared" si="97"/>
        <v>#DIV/0!</v>
      </c>
      <c r="CA118" s="21" t="s">
        <v>871</v>
      </c>
      <c r="CB118" s="108">
        <v>32</v>
      </c>
    </row>
    <row r="119" spans="1:80" x14ac:dyDescent="0.3">
      <c r="A119" s="18" t="s">
        <v>156</v>
      </c>
      <c r="B119" s="21" t="s">
        <v>157</v>
      </c>
      <c r="C119" s="22">
        <f>_xlfn.XLOOKUP(A119,Rankings!K:K,Rankings!L:L)</f>
        <v>417.51789473684209</v>
      </c>
      <c r="D119" s="118">
        <f>_xlfn.XLOOKUP(A119,Rankings!K:K,Rankings!M:M)</f>
        <v>1652.02</v>
      </c>
      <c r="E119" s="121">
        <v>107429.3</v>
      </c>
      <c r="F119" s="121">
        <v>0</v>
      </c>
      <c r="G119" s="121">
        <v>0</v>
      </c>
      <c r="H119" s="121">
        <v>31295.23</v>
      </c>
      <c r="I119" s="121">
        <v>0</v>
      </c>
      <c r="J119" s="121">
        <v>34956.239999999998</v>
      </c>
      <c r="K119" s="121">
        <v>0</v>
      </c>
      <c r="L119" s="121">
        <v>17232.71</v>
      </c>
      <c r="M119" s="121">
        <v>51123.130000000005</v>
      </c>
      <c r="N119" s="121">
        <v>17782.219999999994</v>
      </c>
      <c r="O119" s="121">
        <v>0</v>
      </c>
      <c r="P119" s="121">
        <v>33494.98000000012</v>
      </c>
      <c r="Q119" s="121">
        <v>45206.05</v>
      </c>
      <c r="R119" s="121">
        <v>56237.500000000007</v>
      </c>
      <c r="S119" s="121">
        <v>0</v>
      </c>
      <c r="T119" s="121">
        <v>9498.0399999999991</v>
      </c>
      <c r="U119" s="121">
        <v>0</v>
      </c>
      <c r="V119" s="121">
        <v>0</v>
      </c>
      <c r="W119" s="121">
        <v>59137.370000000017</v>
      </c>
      <c r="X119" s="121">
        <v>403907.10999999987</v>
      </c>
      <c r="Y119" s="121">
        <v>1340054.53</v>
      </c>
      <c r="Z119" s="121">
        <v>0</v>
      </c>
      <c r="AA119" s="121">
        <v>2875.8999999999996</v>
      </c>
      <c r="AB119" s="121">
        <v>8215.64</v>
      </c>
      <c r="AC119" s="121">
        <f t="shared" si="50"/>
        <v>2218445.9500000002</v>
      </c>
      <c r="AD119" s="153">
        <f t="shared" si="51"/>
        <v>257.30466012172189</v>
      </c>
      <c r="AE119" s="105">
        <f t="shared" si="51"/>
        <v>0</v>
      </c>
      <c r="AF119" s="105">
        <f t="shared" si="52"/>
        <v>0</v>
      </c>
      <c r="AG119" s="105">
        <f t="shared" si="53"/>
        <v>74.955422017839766</v>
      </c>
      <c r="AH119" s="105">
        <f t="shared" si="54"/>
        <v>0</v>
      </c>
      <c r="AI119" s="105">
        <f t="shared" si="55"/>
        <v>83.723932412603801</v>
      </c>
      <c r="AJ119" s="105">
        <f t="shared" si="56"/>
        <v>0</v>
      </c>
      <c r="AK119" s="105">
        <f t="shared" si="57"/>
        <v>41.274183016422867</v>
      </c>
      <c r="AL119" s="105">
        <f t="shared" si="58"/>
        <v>122.44536256876479</v>
      </c>
      <c r="AM119" s="105">
        <f t="shared" si="59"/>
        <v>42.590318221469218</v>
      </c>
      <c r="AN119" s="105">
        <f t="shared" si="60"/>
        <v>0</v>
      </c>
      <c r="AO119" s="105">
        <f t="shared" si="61"/>
        <v>80.224058470863184</v>
      </c>
      <c r="AP119" s="105">
        <f t="shared" si="62"/>
        <v>108.27332329909592</v>
      </c>
      <c r="AQ119" s="105">
        <f t="shared" si="63"/>
        <v>134.69482556058111</v>
      </c>
      <c r="AR119" s="105">
        <f t="shared" si="64"/>
        <v>0</v>
      </c>
      <c r="AS119" s="105">
        <f t="shared" si="65"/>
        <v>22.748821355277553</v>
      </c>
      <c r="AT119" s="105">
        <f t="shared" si="66"/>
        <v>0</v>
      </c>
      <c r="AU119" s="105">
        <f t="shared" si="67"/>
        <v>0</v>
      </c>
      <c r="AV119" s="105">
        <f t="shared" si="68"/>
        <v>141.6403242722657</v>
      </c>
      <c r="AW119" s="105">
        <f t="shared" si="69"/>
        <v>967.40071525456176</v>
      </c>
      <c r="AX119" s="105">
        <f t="shared" si="70"/>
        <v>3209.5738814850674</v>
      </c>
      <c r="AY119" s="105">
        <f t="shared" si="71"/>
        <v>0</v>
      </c>
      <c r="AZ119" s="105">
        <f t="shared" si="72"/>
        <v>6.8880879987495014</v>
      </c>
      <c r="BA119" s="105">
        <f t="shared" si="73"/>
        <v>19.677336237715622</v>
      </c>
      <c r="BB119" s="2"/>
      <c r="BC119" s="105">
        <f t="shared" si="74"/>
        <v>65.0290553383131</v>
      </c>
      <c r="BD119" s="105">
        <f t="shared" si="75"/>
        <v>0</v>
      </c>
      <c r="BE119" s="105">
        <f t="shared" si="76"/>
        <v>0</v>
      </c>
      <c r="BF119" s="105">
        <f t="shared" si="77"/>
        <v>18.943614484086147</v>
      </c>
      <c r="BG119" s="105">
        <f t="shared" si="78"/>
        <v>0</v>
      </c>
      <c r="BH119" s="105">
        <f t="shared" si="79"/>
        <v>21.159695403203351</v>
      </c>
      <c r="BI119" s="105">
        <f t="shared" si="80"/>
        <v>0</v>
      </c>
      <c r="BJ119" s="105">
        <f t="shared" si="81"/>
        <v>10.431296231280493</v>
      </c>
      <c r="BK119" s="105">
        <f t="shared" si="82"/>
        <v>30.945829953632526</v>
      </c>
      <c r="BL119" s="105">
        <f t="shared" si="83"/>
        <v>10.763925376206096</v>
      </c>
      <c r="BM119" s="105">
        <f t="shared" si="84"/>
        <v>0</v>
      </c>
      <c r="BN119" s="105">
        <f t="shared" si="85"/>
        <v>20.275166160216049</v>
      </c>
      <c r="BO119" s="105">
        <f t="shared" si="86"/>
        <v>27.36410576143146</v>
      </c>
      <c r="BP119" s="105">
        <f t="shared" si="87"/>
        <v>34.041658091306402</v>
      </c>
      <c r="BQ119" s="105">
        <f t="shared" si="88"/>
        <v>0</v>
      </c>
      <c r="BR119" s="105">
        <f t="shared" si="89"/>
        <v>5.7493492814856957</v>
      </c>
      <c r="BS119" s="105">
        <f t="shared" si="90"/>
        <v>0</v>
      </c>
      <c r="BT119" s="105">
        <f t="shared" si="91"/>
        <v>0</v>
      </c>
      <c r="BU119" s="105">
        <f t="shared" si="92"/>
        <v>35.797006089514667</v>
      </c>
      <c r="BV119" s="105">
        <f t="shared" si="93"/>
        <v>244.49286933572225</v>
      </c>
      <c r="BW119" s="105">
        <f t="shared" si="94"/>
        <v>811.16120264887832</v>
      </c>
      <c r="BX119" s="105">
        <f t="shared" si="95"/>
        <v>0</v>
      </c>
      <c r="BY119" s="105">
        <f t="shared" si="96"/>
        <v>1.7408384886381518</v>
      </c>
      <c r="BZ119" s="105">
        <f t="shared" si="97"/>
        <v>4.9730874928874949</v>
      </c>
      <c r="CA119" s="21" t="s">
        <v>872</v>
      </c>
      <c r="CB119" s="108">
        <v>33</v>
      </c>
    </row>
    <row r="120" spans="1:80" x14ac:dyDescent="0.3">
      <c r="A120" s="18" t="s">
        <v>159</v>
      </c>
      <c r="B120" s="21" t="s">
        <v>160</v>
      </c>
      <c r="C120" s="22">
        <f>_xlfn.XLOOKUP(A120,Rankings!K:K,Rankings!L:L)</f>
        <v>203</v>
      </c>
      <c r="D120" s="118">
        <f>_xlfn.XLOOKUP(A120,Rankings!K:K,Rankings!M:M)</f>
        <v>1189.0899999999999</v>
      </c>
      <c r="E120" s="121">
        <v>50603.46</v>
      </c>
      <c r="F120" s="121">
        <v>0</v>
      </c>
      <c r="G120" s="121">
        <v>0</v>
      </c>
      <c r="H120" s="121">
        <v>0</v>
      </c>
      <c r="I120" s="121">
        <v>0</v>
      </c>
      <c r="J120" s="121">
        <v>0</v>
      </c>
      <c r="K120" s="121">
        <v>0</v>
      </c>
      <c r="L120" s="121">
        <v>5191.67</v>
      </c>
      <c r="M120" s="121">
        <v>37961.39</v>
      </c>
      <c r="N120" s="121">
        <v>16427.309999999998</v>
      </c>
      <c r="O120" s="121">
        <v>0</v>
      </c>
      <c r="P120" s="121">
        <v>13113.620000000003</v>
      </c>
      <c r="Q120" s="121">
        <v>18080.740000000002</v>
      </c>
      <c r="R120" s="121">
        <v>33796.42</v>
      </c>
      <c r="S120" s="121">
        <v>0</v>
      </c>
      <c r="T120" s="121">
        <v>9666.380000000001</v>
      </c>
      <c r="U120" s="121">
        <v>0</v>
      </c>
      <c r="V120" s="121">
        <v>0</v>
      </c>
      <c r="W120" s="121">
        <v>6291.09</v>
      </c>
      <c r="X120" s="121">
        <v>206433.37000000005</v>
      </c>
      <c r="Y120" s="121">
        <v>593787.38</v>
      </c>
      <c r="Z120" s="121">
        <v>1802.62</v>
      </c>
      <c r="AA120" s="121">
        <v>4092.5</v>
      </c>
      <c r="AB120" s="121">
        <v>4079.6</v>
      </c>
      <c r="AC120" s="121">
        <f t="shared" si="50"/>
        <v>1001327.55</v>
      </c>
      <c r="AD120" s="153">
        <f t="shared" si="51"/>
        <v>249.27812807881773</v>
      </c>
      <c r="AE120" s="105">
        <f t="shared" si="51"/>
        <v>0</v>
      </c>
      <c r="AF120" s="105">
        <f t="shared" si="52"/>
        <v>0</v>
      </c>
      <c r="AG120" s="105">
        <f t="shared" si="53"/>
        <v>0</v>
      </c>
      <c r="AH120" s="105">
        <f t="shared" si="54"/>
        <v>0</v>
      </c>
      <c r="AI120" s="105">
        <f t="shared" si="55"/>
        <v>0</v>
      </c>
      <c r="AJ120" s="105">
        <f t="shared" si="56"/>
        <v>0</v>
      </c>
      <c r="AK120" s="105">
        <f t="shared" si="57"/>
        <v>25.57472906403941</v>
      </c>
      <c r="AL120" s="105">
        <f t="shared" si="58"/>
        <v>187.00192118226602</v>
      </c>
      <c r="AM120" s="105">
        <f t="shared" si="59"/>
        <v>80.922709359605904</v>
      </c>
      <c r="AN120" s="105">
        <f t="shared" si="60"/>
        <v>0</v>
      </c>
      <c r="AO120" s="105">
        <f t="shared" si="61"/>
        <v>64.599113300492618</v>
      </c>
      <c r="AP120" s="105">
        <f t="shared" si="62"/>
        <v>89.067684729064041</v>
      </c>
      <c r="AQ120" s="105">
        <f t="shared" si="63"/>
        <v>166.48482758620688</v>
      </c>
      <c r="AR120" s="105">
        <f t="shared" si="64"/>
        <v>0</v>
      </c>
      <c r="AS120" s="105">
        <f t="shared" si="65"/>
        <v>47.6176354679803</v>
      </c>
      <c r="AT120" s="105">
        <f t="shared" si="66"/>
        <v>0</v>
      </c>
      <c r="AU120" s="105">
        <f t="shared" si="67"/>
        <v>0</v>
      </c>
      <c r="AV120" s="105">
        <f t="shared" si="68"/>
        <v>30.990591133004926</v>
      </c>
      <c r="AW120" s="105">
        <f t="shared" si="69"/>
        <v>1016.9131527093599</v>
      </c>
      <c r="AX120" s="105">
        <f t="shared" si="70"/>
        <v>2925.0609852216749</v>
      </c>
      <c r="AY120" s="105">
        <f t="shared" si="71"/>
        <v>8.8799014778325116</v>
      </c>
      <c r="AZ120" s="105">
        <f t="shared" si="72"/>
        <v>20.160098522167488</v>
      </c>
      <c r="BA120" s="105">
        <f t="shared" si="73"/>
        <v>20.096551724137932</v>
      </c>
      <c r="BB120" s="2"/>
      <c r="BC120" s="105">
        <f t="shared" si="74"/>
        <v>42.556459141023808</v>
      </c>
      <c r="BD120" s="105">
        <f t="shared" si="75"/>
        <v>0</v>
      </c>
      <c r="BE120" s="105">
        <f t="shared" si="76"/>
        <v>0</v>
      </c>
      <c r="BF120" s="105">
        <f t="shared" si="77"/>
        <v>0</v>
      </c>
      <c r="BG120" s="105">
        <f t="shared" si="78"/>
        <v>0</v>
      </c>
      <c r="BH120" s="105">
        <f t="shared" si="79"/>
        <v>0</v>
      </c>
      <c r="BI120" s="105">
        <f t="shared" si="80"/>
        <v>0</v>
      </c>
      <c r="BJ120" s="105">
        <f t="shared" si="81"/>
        <v>4.3660866713200859</v>
      </c>
      <c r="BK120" s="105">
        <f t="shared" si="82"/>
        <v>31.924740768150436</v>
      </c>
      <c r="BL120" s="105">
        <f t="shared" si="83"/>
        <v>13.815026616992826</v>
      </c>
      <c r="BM120" s="105">
        <f t="shared" si="84"/>
        <v>0</v>
      </c>
      <c r="BN120" s="105">
        <f t="shared" si="85"/>
        <v>11.028282131714171</v>
      </c>
      <c r="BO120" s="105">
        <f t="shared" si="86"/>
        <v>15.205526915540458</v>
      </c>
      <c r="BP120" s="105">
        <f t="shared" si="87"/>
        <v>28.422087478660153</v>
      </c>
      <c r="BQ120" s="105">
        <f t="shared" si="88"/>
        <v>0</v>
      </c>
      <c r="BR120" s="105">
        <f t="shared" si="89"/>
        <v>8.1292248694379747</v>
      </c>
      <c r="BS120" s="105">
        <f t="shared" si="90"/>
        <v>0</v>
      </c>
      <c r="BT120" s="105">
        <f t="shared" si="91"/>
        <v>0</v>
      </c>
      <c r="BU120" s="105">
        <f t="shared" si="92"/>
        <v>5.2906760632080001</v>
      </c>
      <c r="BV120" s="105">
        <f t="shared" si="93"/>
        <v>173.60617783346936</v>
      </c>
      <c r="BW120" s="105">
        <f t="shared" si="94"/>
        <v>499.36285731105301</v>
      </c>
      <c r="BX120" s="105">
        <f t="shared" si="95"/>
        <v>1.5159659907996872</v>
      </c>
      <c r="BY120" s="105">
        <f t="shared" si="96"/>
        <v>3.4417075242412265</v>
      </c>
      <c r="BZ120" s="105">
        <f t="shared" si="97"/>
        <v>3.4308588920939544</v>
      </c>
      <c r="CA120" s="21" t="s">
        <v>874</v>
      </c>
      <c r="CB120" s="108">
        <v>35</v>
      </c>
    </row>
    <row r="121" spans="1:80" x14ac:dyDescent="0.3">
      <c r="A121" s="18" t="s">
        <v>161</v>
      </c>
      <c r="B121" s="21" t="s">
        <v>162</v>
      </c>
      <c r="C121" s="22">
        <f>_xlfn.XLOOKUP(A121,Rankings!K:K,Rankings!L:L)</f>
        <v>84</v>
      </c>
      <c r="D121" s="118">
        <f>_xlfn.XLOOKUP(A121,Rankings!K:K,Rankings!M:M)</f>
        <v>626.32000000000005</v>
      </c>
      <c r="E121" s="121">
        <v>30269.789999999994</v>
      </c>
      <c r="F121" s="121">
        <v>0</v>
      </c>
      <c r="G121" s="121">
        <v>0</v>
      </c>
      <c r="H121" s="121">
        <v>10920.519999999997</v>
      </c>
      <c r="I121" s="121">
        <v>0</v>
      </c>
      <c r="J121" s="121">
        <v>0</v>
      </c>
      <c r="K121" s="121">
        <v>0</v>
      </c>
      <c r="L121" s="121">
        <v>8291.6999999999989</v>
      </c>
      <c r="M121" s="121">
        <v>8329.3900000000031</v>
      </c>
      <c r="N121" s="121">
        <v>6738.05</v>
      </c>
      <c r="O121" s="121">
        <v>0</v>
      </c>
      <c r="P121" s="121">
        <v>11734.949999999993</v>
      </c>
      <c r="Q121" s="121">
        <v>12526.99</v>
      </c>
      <c r="R121" s="121">
        <v>15105.790000000008</v>
      </c>
      <c r="S121" s="121">
        <v>0</v>
      </c>
      <c r="T121" s="121">
        <v>3747.0999999999995</v>
      </c>
      <c r="U121" s="121">
        <v>0</v>
      </c>
      <c r="V121" s="121">
        <v>0</v>
      </c>
      <c r="W121" s="121">
        <v>6317.2</v>
      </c>
      <c r="X121" s="121">
        <v>88281.369999999966</v>
      </c>
      <c r="Y121" s="121">
        <v>302188.8000000001</v>
      </c>
      <c r="Z121" s="121">
        <v>0</v>
      </c>
      <c r="AA121" s="121">
        <v>1428</v>
      </c>
      <c r="AB121" s="121">
        <v>1631.2200000000003</v>
      </c>
      <c r="AC121" s="121">
        <f t="shared" si="50"/>
        <v>507510.87000000005</v>
      </c>
      <c r="AD121" s="153">
        <f t="shared" si="51"/>
        <v>360.35464285714278</v>
      </c>
      <c r="AE121" s="105">
        <f t="shared" si="51"/>
        <v>0</v>
      </c>
      <c r="AF121" s="105">
        <f t="shared" si="52"/>
        <v>0</v>
      </c>
      <c r="AG121" s="105">
        <f t="shared" si="53"/>
        <v>130.00619047619043</v>
      </c>
      <c r="AH121" s="105">
        <f t="shared" si="54"/>
        <v>0</v>
      </c>
      <c r="AI121" s="105">
        <f t="shared" si="55"/>
        <v>0</v>
      </c>
      <c r="AJ121" s="105">
        <f t="shared" si="56"/>
        <v>0</v>
      </c>
      <c r="AK121" s="105">
        <f t="shared" si="57"/>
        <v>98.710714285714275</v>
      </c>
      <c r="AL121" s="105">
        <f t="shared" si="58"/>
        <v>99.159404761904796</v>
      </c>
      <c r="AM121" s="105">
        <f t="shared" si="59"/>
        <v>80.214880952380952</v>
      </c>
      <c r="AN121" s="105">
        <f t="shared" si="60"/>
        <v>0</v>
      </c>
      <c r="AO121" s="105">
        <f t="shared" si="61"/>
        <v>139.70178571428565</v>
      </c>
      <c r="AP121" s="105">
        <f t="shared" si="62"/>
        <v>149.13083333333333</v>
      </c>
      <c r="AQ121" s="105">
        <f t="shared" si="63"/>
        <v>179.83083333333343</v>
      </c>
      <c r="AR121" s="105">
        <f t="shared" si="64"/>
        <v>0</v>
      </c>
      <c r="AS121" s="105">
        <f t="shared" si="65"/>
        <v>44.608333333333327</v>
      </c>
      <c r="AT121" s="105">
        <f t="shared" si="66"/>
        <v>0</v>
      </c>
      <c r="AU121" s="105">
        <f t="shared" si="67"/>
        <v>0</v>
      </c>
      <c r="AV121" s="105">
        <f t="shared" si="68"/>
        <v>75.204761904761909</v>
      </c>
      <c r="AW121" s="105">
        <f t="shared" si="69"/>
        <v>1050.96869047619</v>
      </c>
      <c r="AX121" s="105">
        <f t="shared" si="70"/>
        <v>3597.4857142857154</v>
      </c>
      <c r="AY121" s="105">
        <f t="shared" si="71"/>
        <v>0</v>
      </c>
      <c r="AZ121" s="105">
        <f t="shared" si="72"/>
        <v>17</v>
      </c>
      <c r="BA121" s="105">
        <f t="shared" si="73"/>
        <v>19.419285714285717</v>
      </c>
      <c r="BB121" s="2"/>
      <c r="BC121" s="105">
        <f t="shared" si="74"/>
        <v>48.329591901903164</v>
      </c>
      <c r="BD121" s="105">
        <f t="shared" si="75"/>
        <v>0</v>
      </c>
      <c r="BE121" s="105">
        <f t="shared" si="76"/>
        <v>0</v>
      </c>
      <c r="BF121" s="105">
        <f t="shared" si="77"/>
        <v>17.436007152893083</v>
      </c>
      <c r="BG121" s="105">
        <f t="shared" si="78"/>
        <v>0</v>
      </c>
      <c r="BH121" s="105">
        <f t="shared" si="79"/>
        <v>0</v>
      </c>
      <c r="BI121" s="105">
        <f t="shared" si="80"/>
        <v>0</v>
      </c>
      <c r="BJ121" s="105">
        <f t="shared" si="81"/>
        <v>13.23875973943032</v>
      </c>
      <c r="BK121" s="105">
        <f t="shared" si="82"/>
        <v>13.298936645804066</v>
      </c>
      <c r="BL121" s="105">
        <f t="shared" si="83"/>
        <v>10.758158768680547</v>
      </c>
      <c r="BM121" s="105">
        <f t="shared" si="84"/>
        <v>0</v>
      </c>
      <c r="BN121" s="105">
        <f t="shared" si="85"/>
        <v>18.736348831268348</v>
      </c>
      <c r="BO121" s="105">
        <f t="shared" si="86"/>
        <v>20.000942010473878</v>
      </c>
      <c r="BP121" s="105">
        <f t="shared" si="87"/>
        <v>24.118326095286765</v>
      </c>
      <c r="BQ121" s="105">
        <f t="shared" si="88"/>
        <v>0</v>
      </c>
      <c r="BR121" s="105">
        <f t="shared" si="89"/>
        <v>5.9827244858858082</v>
      </c>
      <c r="BS121" s="105">
        <f t="shared" si="90"/>
        <v>0</v>
      </c>
      <c r="BT121" s="105">
        <f t="shared" si="91"/>
        <v>0</v>
      </c>
      <c r="BU121" s="105">
        <f t="shared" si="92"/>
        <v>10.086217907778771</v>
      </c>
      <c r="BV121" s="105">
        <f t="shared" si="93"/>
        <v>140.95250031932551</v>
      </c>
      <c r="BW121" s="105">
        <f t="shared" si="94"/>
        <v>482.48307574402872</v>
      </c>
      <c r="BX121" s="105">
        <f t="shared" si="95"/>
        <v>0</v>
      </c>
      <c r="BY121" s="105">
        <f t="shared" si="96"/>
        <v>2.2799846723719503</v>
      </c>
      <c r="BZ121" s="105">
        <f t="shared" si="97"/>
        <v>2.6044513986460598</v>
      </c>
      <c r="CA121" s="21" t="s">
        <v>875</v>
      </c>
      <c r="CB121" s="108">
        <v>36</v>
      </c>
    </row>
    <row r="122" spans="1:80" x14ac:dyDescent="0.3">
      <c r="A122" s="18" t="s">
        <v>168</v>
      </c>
      <c r="B122" s="21" t="s">
        <v>169</v>
      </c>
      <c r="C122" s="22">
        <f>_xlfn.XLOOKUP(A122,Rankings!K:K,Rankings!L:L)</f>
        <v>215</v>
      </c>
      <c r="D122" s="118">
        <f>_xlfn.XLOOKUP(A122,Rankings!K:K,Rankings!M:M)</f>
        <v>1154.3900000000001</v>
      </c>
      <c r="E122" s="121">
        <v>58885.699999999983</v>
      </c>
      <c r="F122" s="121">
        <v>31862.089999999997</v>
      </c>
      <c r="G122" s="121">
        <v>0</v>
      </c>
      <c r="H122" s="121">
        <v>32227.05000000001</v>
      </c>
      <c r="I122" s="121">
        <v>228.79000000000002</v>
      </c>
      <c r="J122" s="121">
        <v>14727.860000000006</v>
      </c>
      <c r="K122" s="121">
        <v>0</v>
      </c>
      <c r="L122" s="121">
        <v>13078.039999999999</v>
      </c>
      <c r="M122" s="121">
        <v>30217.860000000008</v>
      </c>
      <c r="N122" s="121">
        <v>20832.730000000003</v>
      </c>
      <c r="O122" s="121">
        <v>0</v>
      </c>
      <c r="P122" s="121">
        <v>31567.230000000007</v>
      </c>
      <c r="Q122" s="121">
        <v>22387.149999999998</v>
      </c>
      <c r="R122" s="121">
        <v>35300.399999999987</v>
      </c>
      <c r="S122" s="121">
        <v>0</v>
      </c>
      <c r="T122" s="121">
        <v>5670.4</v>
      </c>
      <c r="U122" s="121">
        <v>0</v>
      </c>
      <c r="V122" s="121">
        <v>0</v>
      </c>
      <c r="W122" s="121">
        <v>46185.690000000017</v>
      </c>
      <c r="X122" s="121">
        <v>207179.24000000002</v>
      </c>
      <c r="Y122" s="121">
        <v>614164.64</v>
      </c>
      <c r="Z122" s="121">
        <v>0</v>
      </c>
      <c r="AA122" s="121">
        <v>20466.5</v>
      </c>
      <c r="AB122" s="121">
        <v>7232.6500000000015</v>
      </c>
      <c r="AC122" s="121">
        <f t="shared" ref="AC122:AC178" si="98">SUM(E122:AB122)</f>
        <v>1192214.02</v>
      </c>
      <c r="AD122" s="153">
        <f t="shared" ref="AD122:AD178" si="99">E122/$C122</f>
        <v>273.88697674418597</v>
      </c>
      <c r="AE122" s="105">
        <f t="shared" ref="AE122:AE178" si="100">F122/$C122</f>
        <v>148.19576744186045</v>
      </c>
      <c r="AF122" s="105">
        <f t="shared" ref="AF122:AF178" si="101">G122/$C122</f>
        <v>0</v>
      </c>
      <c r="AG122" s="105">
        <f t="shared" ref="AG122:AG178" si="102">H122/$C122</f>
        <v>149.89325581395354</v>
      </c>
      <c r="AH122" s="105">
        <f t="shared" ref="AH122:AH178" si="103">I122/$C122</f>
        <v>1.064139534883721</v>
      </c>
      <c r="AI122" s="105">
        <f t="shared" ref="AI122:AI178" si="104">J122/$C122</f>
        <v>68.501674418604679</v>
      </c>
      <c r="AJ122" s="105">
        <f t="shared" ref="AJ122:AJ178" si="105">K122/$C122</f>
        <v>0</v>
      </c>
      <c r="AK122" s="105">
        <f t="shared" ref="AK122:AK178" si="106">L122/$C122</f>
        <v>60.828093023255811</v>
      </c>
      <c r="AL122" s="105">
        <f t="shared" ref="AL122:AL178" si="107">M122/$C122</f>
        <v>140.54818604651166</v>
      </c>
      <c r="AM122" s="105">
        <f t="shared" ref="AM122:AM178" si="108">N122/$C122</f>
        <v>96.896418604651174</v>
      </c>
      <c r="AN122" s="105">
        <f t="shared" ref="AN122:AN178" si="109">O122/$C122</f>
        <v>0</v>
      </c>
      <c r="AO122" s="105">
        <f t="shared" ref="AO122:AO178" si="110">P122/$C122</f>
        <v>146.82432558139539</v>
      </c>
      <c r="AP122" s="105">
        <f t="shared" ref="AP122:AP178" si="111">Q122/$C122</f>
        <v>104.12627906976743</v>
      </c>
      <c r="AQ122" s="105">
        <f t="shared" ref="AQ122:AQ178" si="112">R122/$C122</f>
        <v>164.18790697674413</v>
      </c>
      <c r="AR122" s="105">
        <f t="shared" ref="AR122:AR178" si="113">S122/$C122</f>
        <v>0</v>
      </c>
      <c r="AS122" s="105">
        <f t="shared" ref="AS122:AS178" si="114">T122/$C122</f>
        <v>26.373953488372091</v>
      </c>
      <c r="AT122" s="105">
        <f t="shared" ref="AT122:AT178" si="115">U122/$C122</f>
        <v>0</v>
      </c>
      <c r="AU122" s="105">
        <f t="shared" ref="AU122:AU178" si="116">V122/$C122</f>
        <v>0</v>
      </c>
      <c r="AV122" s="105">
        <f t="shared" ref="AV122:AV178" si="117">W122/$C122</f>
        <v>214.81716279069775</v>
      </c>
      <c r="AW122" s="105">
        <f t="shared" ref="AW122:AW178" si="118">X122/$C122</f>
        <v>963.62437209302334</v>
      </c>
      <c r="AX122" s="105">
        <f t="shared" ref="AX122:AX178" si="119">Y122/$C122</f>
        <v>2856.5797209302327</v>
      </c>
      <c r="AY122" s="105">
        <f t="shared" ref="AY122:AY178" si="120">Z122/$C122</f>
        <v>0</v>
      </c>
      <c r="AZ122" s="105">
        <f t="shared" ref="AZ122:AZ178" si="121">AA122/$C122</f>
        <v>95.193023255813955</v>
      </c>
      <c r="BA122" s="105">
        <f t="shared" ref="BA122:BA178" si="122">AB122/$C122</f>
        <v>33.640232558139544</v>
      </c>
      <c r="BB122" s="2"/>
      <c r="BC122" s="105">
        <f t="shared" ref="BC122:BC178" si="123">E122/$D122</f>
        <v>51.010230511352297</v>
      </c>
      <c r="BD122" s="105">
        <f t="shared" ref="BD122:BD178" si="124">F122/$D122</f>
        <v>27.600802155250818</v>
      </c>
      <c r="BE122" s="105">
        <f t="shared" ref="BE122:BE178" si="125">G122/$D122</f>
        <v>0</v>
      </c>
      <c r="BF122" s="105">
        <f t="shared" ref="BF122:BF178" si="126">H122/$D122</f>
        <v>27.916951810046871</v>
      </c>
      <c r="BG122" s="105">
        <f t="shared" ref="BG122:BG178" si="127">I122/$D122</f>
        <v>0.19819125252297751</v>
      </c>
      <c r="BH122" s="105">
        <f t="shared" ref="BH122:BH178" si="128">J122/$D122</f>
        <v>12.758132000450459</v>
      </c>
      <c r="BI122" s="105">
        <f t="shared" ref="BI122:BI178" si="129">K122/$D122</f>
        <v>0</v>
      </c>
      <c r="BJ122" s="105">
        <f t="shared" ref="BJ122:BJ178" si="130">L122/$D122</f>
        <v>11.328961616091613</v>
      </c>
      <c r="BK122" s="105">
        <f t="shared" ref="BK122:BK178" si="131">M122/$D122</f>
        <v>26.176474155181531</v>
      </c>
      <c r="BL122" s="105">
        <f t="shared" ref="BL122:BL178" si="132">N122/$D122</f>
        <v>18.0465267370646</v>
      </c>
      <c r="BM122" s="105">
        <f t="shared" ref="BM122:BM178" si="133">O122/$D122</f>
        <v>0</v>
      </c>
      <c r="BN122" s="105">
        <f t="shared" ref="BN122:BN178" si="134">P122/$D122</f>
        <v>27.345377212207318</v>
      </c>
      <c r="BO122" s="105">
        <f t="shared" ref="BO122:BO178" si="135">Q122/$D122</f>
        <v>19.393056072904301</v>
      </c>
      <c r="BP122" s="105">
        <f t="shared" ref="BP122:BP178" si="136">R122/$D122</f>
        <v>30.579266972167105</v>
      </c>
      <c r="BQ122" s="105">
        <f t="shared" ref="BQ122:BQ178" si="137">S122/$D122</f>
        <v>0</v>
      </c>
      <c r="BR122" s="105">
        <f t="shared" ref="BR122:BR178" si="138">T122/$D122</f>
        <v>4.9120314625040056</v>
      </c>
      <c r="BS122" s="105">
        <f t="shared" ref="BS122:BS178" si="139">U122/$D122</f>
        <v>0</v>
      </c>
      <c r="BT122" s="105">
        <f t="shared" ref="BT122:BT178" si="140">V122/$D122</f>
        <v>0</v>
      </c>
      <c r="BU122" s="105">
        <f t="shared" ref="BU122:BU178" si="141">W122/$D122</f>
        <v>40.008740546955543</v>
      </c>
      <c r="BV122" s="105">
        <f t="shared" ref="BV122:BV178" si="142">X122/$D122</f>
        <v>179.47075078612949</v>
      </c>
      <c r="BW122" s="105">
        <f t="shared" ref="BW122:BW178" si="143">Y122/$D122</f>
        <v>532.02526009407563</v>
      </c>
      <c r="BX122" s="105">
        <f t="shared" ref="BX122:BX178" si="144">Z122/$D122</f>
        <v>0</v>
      </c>
      <c r="BY122" s="105">
        <f t="shared" ref="BY122:BY178" si="145">AA122/$D122</f>
        <v>17.729276934138376</v>
      </c>
      <c r="BZ122" s="105">
        <f t="shared" ref="BZ122:BZ178" si="146">AB122/$D122</f>
        <v>6.2653436013825488</v>
      </c>
      <c r="CA122" s="21" t="s">
        <v>818</v>
      </c>
      <c r="CB122" s="108">
        <v>39</v>
      </c>
    </row>
    <row r="123" spans="1:80" x14ac:dyDescent="0.3">
      <c r="A123" s="18" t="s">
        <v>170</v>
      </c>
      <c r="B123" s="21" t="s">
        <v>171</v>
      </c>
      <c r="C123" s="22">
        <f>_xlfn.XLOOKUP(A123,Rankings!K:K,Rankings!L:L)</f>
        <v>84</v>
      </c>
      <c r="D123" s="118">
        <f>_xlfn.XLOOKUP(A123,Rankings!K:K,Rankings!M:M)</f>
        <v>538.43000000000006</v>
      </c>
      <c r="E123" s="121">
        <v>27226.990000000009</v>
      </c>
      <c r="F123" s="121">
        <v>0</v>
      </c>
      <c r="G123" s="121">
        <v>0</v>
      </c>
      <c r="H123" s="121">
        <v>9958.9</v>
      </c>
      <c r="I123" s="121">
        <v>0</v>
      </c>
      <c r="J123" s="121">
        <v>2978.45</v>
      </c>
      <c r="K123" s="121">
        <v>0</v>
      </c>
      <c r="L123" s="121">
        <v>7846.2899999999991</v>
      </c>
      <c r="M123" s="121">
        <v>0</v>
      </c>
      <c r="N123" s="121">
        <v>7205.6699999999992</v>
      </c>
      <c r="O123" s="121">
        <v>0</v>
      </c>
      <c r="P123" s="121">
        <v>4718.63</v>
      </c>
      <c r="Q123" s="121">
        <v>7198.45</v>
      </c>
      <c r="R123" s="121">
        <v>13598.280000000002</v>
      </c>
      <c r="S123" s="121">
        <v>0</v>
      </c>
      <c r="T123" s="121">
        <v>2629.64</v>
      </c>
      <c r="U123" s="121">
        <v>0</v>
      </c>
      <c r="V123" s="121">
        <v>0</v>
      </c>
      <c r="W123" s="121">
        <v>3130.55</v>
      </c>
      <c r="X123" s="121">
        <v>148489.75</v>
      </c>
      <c r="Y123" s="121">
        <v>299708.05000000005</v>
      </c>
      <c r="Z123" s="121">
        <v>0</v>
      </c>
      <c r="AA123" s="121">
        <v>1523</v>
      </c>
      <c r="AB123" s="121">
        <v>3410.7</v>
      </c>
      <c r="AC123" s="121">
        <f t="shared" si="98"/>
        <v>539623.35</v>
      </c>
      <c r="AD123" s="153">
        <f t="shared" si="99"/>
        <v>324.13083333333344</v>
      </c>
      <c r="AE123" s="105">
        <f t="shared" si="100"/>
        <v>0</v>
      </c>
      <c r="AF123" s="105">
        <f t="shared" si="101"/>
        <v>0</v>
      </c>
      <c r="AG123" s="105">
        <f t="shared" si="102"/>
        <v>118.55833333333332</v>
      </c>
      <c r="AH123" s="105">
        <f t="shared" si="103"/>
        <v>0</v>
      </c>
      <c r="AI123" s="105">
        <f t="shared" si="104"/>
        <v>35.457738095238092</v>
      </c>
      <c r="AJ123" s="105">
        <f t="shared" si="105"/>
        <v>0</v>
      </c>
      <c r="AK123" s="105">
        <f t="shared" si="106"/>
        <v>93.40821428571428</v>
      </c>
      <c r="AL123" s="105">
        <f t="shared" si="107"/>
        <v>0</v>
      </c>
      <c r="AM123" s="105">
        <f t="shared" si="108"/>
        <v>85.781785714285704</v>
      </c>
      <c r="AN123" s="105">
        <f t="shared" si="109"/>
        <v>0</v>
      </c>
      <c r="AO123" s="105">
        <f t="shared" si="110"/>
        <v>56.174166666666665</v>
      </c>
      <c r="AP123" s="105">
        <f t="shared" si="111"/>
        <v>85.695833333333326</v>
      </c>
      <c r="AQ123" s="105">
        <f t="shared" si="112"/>
        <v>161.88428571428574</v>
      </c>
      <c r="AR123" s="105">
        <f t="shared" si="113"/>
        <v>0</v>
      </c>
      <c r="AS123" s="105">
        <f t="shared" si="114"/>
        <v>31.305238095238092</v>
      </c>
      <c r="AT123" s="105">
        <f t="shared" si="115"/>
        <v>0</v>
      </c>
      <c r="AU123" s="105">
        <f t="shared" si="116"/>
        <v>0</v>
      </c>
      <c r="AV123" s="105">
        <f t="shared" si="117"/>
        <v>37.268452380952382</v>
      </c>
      <c r="AW123" s="105">
        <f t="shared" si="118"/>
        <v>1767.735119047619</v>
      </c>
      <c r="AX123" s="105">
        <f t="shared" si="119"/>
        <v>3567.9529761904769</v>
      </c>
      <c r="AY123" s="105">
        <f t="shared" si="120"/>
        <v>0</v>
      </c>
      <c r="AZ123" s="105">
        <f t="shared" si="121"/>
        <v>18.13095238095238</v>
      </c>
      <c r="BA123" s="105">
        <f t="shared" si="122"/>
        <v>40.603571428571428</v>
      </c>
      <c r="BB123" s="2"/>
      <c r="BC123" s="105">
        <f t="shared" si="123"/>
        <v>50.567371803205624</v>
      </c>
      <c r="BD123" s="105">
        <f t="shared" si="124"/>
        <v>0</v>
      </c>
      <c r="BE123" s="105">
        <f t="shared" si="125"/>
        <v>0</v>
      </c>
      <c r="BF123" s="105">
        <f t="shared" si="126"/>
        <v>18.4961833478818</v>
      </c>
      <c r="BG123" s="105">
        <f t="shared" si="127"/>
        <v>0</v>
      </c>
      <c r="BH123" s="105">
        <f t="shared" si="128"/>
        <v>5.5317311442527339</v>
      </c>
      <c r="BI123" s="105">
        <f t="shared" si="129"/>
        <v>0</v>
      </c>
      <c r="BJ123" s="105">
        <f t="shared" si="130"/>
        <v>14.5725349627621</v>
      </c>
      <c r="BK123" s="105">
        <f t="shared" si="131"/>
        <v>0</v>
      </c>
      <c r="BL123" s="105">
        <f t="shared" si="132"/>
        <v>13.38274241777018</v>
      </c>
      <c r="BM123" s="105">
        <f t="shared" si="133"/>
        <v>0</v>
      </c>
      <c r="BN123" s="105">
        <f t="shared" si="134"/>
        <v>8.7636833014505129</v>
      </c>
      <c r="BO123" s="105">
        <f t="shared" si="135"/>
        <v>13.369333060936425</v>
      </c>
      <c r="BP123" s="105">
        <f t="shared" si="136"/>
        <v>25.255427817915052</v>
      </c>
      <c r="BQ123" s="105">
        <f t="shared" si="137"/>
        <v>0</v>
      </c>
      <c r="BR123" s="105">
        <f t="shared" si="138"/>
        <v>4.883903200044573</v>
      </c>
      <c r="BS123" s="105">
        <f t="shared" si="139"/>
        <v>0</v>
      </c>
      <c r="BT123" s="105">
        <f t="shared" si="140"/>
        <v>0</v>
      </c>
      <c r="BU123" s="105">
        <f t="shared" si="141"/>
        <v>5.8142191185483716</v>
      </c>
      <c r="BV123" s="105">
        <f t="shared" si="142"/>
        <v>275.78283156584882</v>
      </c>
      <c r="BW123" s="105">
        <f t="shared" si="143"/>
        <v>556.63326709135822</v>
      </c>
      <c r="BX123" s="105">
        <f t="shared" si="144"/>
        <v>0</v>
      </c>
      <c r="BY123" s="105">
        <f t="shared" si="145"/>
        <v>2.828594246234422</v>
      </c>
      <c r="BZ123" s="105">
        <f t="shared" si="146"/>
        <v>6.334528165221105</v>
      </c>
      <c r="CA123" s="21" t="s">
        <v>819</v>
      </c>
      <c r="CB123" s="108">
        <v>41</v>
      </c>
    </row>
    <row r="124" spans="1:80" x14ac:dyDescent="0.3">
      <c r="A124" s="18" t="s">
        <v>172</v>
      </c>
      <c r="B124" s="21" t="s">
        <v>173</v>
      </c>
      <c r="C124" s="22">
        <f>_xlfn.XLOOKUP(A124,Rankings!K:K,Rankings!L:L)</f>
        <v>86</v>
      </c>
      <c r="D124" s="118">
        <f>_xlfn.XLOOKUP(A124,Rankings!K:K,Rankings!M:M)</f>
        <v>506.24</v>
      </c>
      <c r="E124" s="121">
        <v>27641.430000000004</v>
      </c>
      <c r="F124" s="121">
        <v>0</v>
      </c>
      <c r="G124" s="121">
        <v>0</v>
      </c>
      <c r="H124" s="121">
        <v>13455.979999999998</v>
      </c>
      <c r="I124" s="121">
        <v>0.82</v>
      </c>
      <c r="J124" s="121">
        <v>2647.4</v>
      </c>
      <c r="K124" s="121">
        <v>0</v>
      </c>
      <c r="L124" s="121">
        <v>9577.9499999999989</v>
      </c>
      <c r="M124" s="121">
        <v>0</v>
      </c>
      <c r="N124" s="121">
        <v>5801.4700000000012</v>
      </c>
      <c r="O124" s="121">
        <v>0</v>
      </c>
      <c r="P124" s="121">
        <v>8114.449999999998</v>
      </c>
      <c r="Q124" s="121">
        <v>12865.119999999999</v>
      </c>
      <c r="R124" s="121">
        <v>9197.2200000000012</v>
      </c>
      <c r="S124" s="121">
        <v>0</v>
      </c>
      <c r="T124" s="121">
        <v>2317.9700000000003</v>
      </c>
      <c r="U124" s="121">
        <v>0</v>
      </c>
      <c r="V124" s="121">
        <v>0</v>
      </c>
      <c r="W124" s="121">
        <v>17978.949999999997</v>
      </c>
      <c r="X124" s="121">
        <v>148505.63999999998</v>
      </c>
      <c r="Y124" s="121">
        <v>241625.05</v>
      </c>
      <c r="Z124" s="121">
        <v>0</v>
      </c>
      <c r="AA124" s="121">
        <v>2980.5</v>
      </c>
      <c r="AB124" s="121">
        <v>3953.0299999999993</v>
      </c>
      <c r="AC124" s="121">
        <f t="shared" si="98"/>
        <v>506662.98</v>
      </c>
      <c r="AD124" s="153">
        <f t="shared" si="99"/>
        <v>321.41197674418612</v>
      </c>
      <c r="AE124" s="105">
        <f t="shared" si="100"/>
        <v>0</v>
      </c>
      <c r="AF124" s="105">
        <f t="shared" si="101"/>
        <v>0</v>
      </c>
      <c r="AG124" s="105">
        <f t="shared" si="102"/>
        <v>156.4648837209302</v>
      </c>
      <c r="AH124" s="105">
        <f t="shared" si="103"/>
        <v>9.5348837209302314E-3</v>
      </c>
      <c r="AI124" s="105">
        <f t="shared" si="104"/>
        <v>30.783720930232558</v>
      </c>
      <c r="AJ124" s="105">
        <f t="shared" si="105"/>
        <v>0</v>
      </c>
      <c r="AK124" s="105">
        <f t="shared" si="106"/>
        <v>111.37151162790697</v>
      </c>
      <c r="AL124" s="105">
        <f t="shared" si="107"/>
        <v>0</v>
      </c>
      <c r="AM124" s="105">
        <f t="shared" si="108"/>
        <v>67.458953488372103</v>
      </c>
      <c r="AN124" s="105">
        <f t="shared" si="109"/>
        <v>0</v>
      </c>
      <c r="AO124" s="105">
        <f t="shared" si="110"/>
        <v>94.354069767441842</v>
      </c>
      <c r="AP124" s="105">
        <f t="shared" si="111"/>
        <v>149.59441860465114</v>
      </c>
      <c r="AQ124" s="105">
        <f t="shared" si="112"/>
        <v>106.94441860465118</v>
      </c>
      <c r="AR124" s="105">
        <f t="shared" si="113"/>
        <v>0</v>
      </c>
      <c r="AS124" s="105">
        <f t="shared" si="114"/>
        <v>26.953139534883725</v>
      </c>
      <c r="AT124" s="105">
        <f t="shared" si="115"/>
        <v>0</v>
      </c>
      <c r="AU124" s="105">
        <f t="shared" si="116"/>
        <v>0</v>
      </c>
      <c r="AV124" s="105">
        <f t="shared" si="117"/>
        <v>209.05755813953485</v>
      </c>
      <c r="AW124" s="105">
        <f t="shared" si="118"/>
        <v>1726.8097674418602</v>
      </c>
      <c r="AX124" s="105">
        <f t="shared" si="119"/>
        <v>2809.5936046511629</v>
      </c>
      <c r="AY124" s="105">
        <f t="shared" si="120"/>
        <v>0</v>
      </c>
      <c r="AZ124" s="105">
        <f t="shared" si="121"/>
        <v>34.656976744186046</v>
      </c>
      <c r="BA124" s="105">
        <f t="shared" si="122"/>
        <v>45.965465116279063</v>
      </c>
      <c r="BB124" s="2"/>
      <c r="BC124" s="105">
        <f t="shared" si="123"/>
        <v>54.601434102402031</v>
      </c>
      <c r="BD124" s="105">
        <f t="shared" si="124"/>
        <v>0</v>
      </c>
      <c r="BE124" s="105">
        <f t="shared" si="125"/>
        <v>0</v>
      </c>
      <c r="BF124" s="105">
        <f t="shared" si="126"/>
        <v>26.580238621997466</v>
      </c>
      <c r="BG124" s="105">
        <f t="shared" si="127"/>
        <v>1.6197850821744627E-3</v>
      </c>
      <c r="BH124" s="105">
        <f t="shared" si="128"/>
        <v>5.2295353982300883</v>
      </c>
      <c r="BI124" s="105">
        <f t="shared" si="129"/>
        <v>0</v>
      </c>
      <c r="BJ124" s="105">
        <f t="shared" si="130"/>
        <v>18.919781131479137</v>
      </c>
      <c r="BK124" s="105">
        <f t="shared" si="131"/>
        <v>0</v>
      </c>
      <c r="BL124" s="105">
        <f t="shared" si="132"/>
        <v>11.45992019595449</v>
      </c>
      <c r="BM124" s="105">
        <f t="shared" si="133"/>
        <v>0</v>
      </c>
      <c r="BN124" s="105">
        <f t="shared" si="134"/>
        <v>16.028859829329956</v>
      </c>
      <c r="BO124" s="105">
        <f t="shared" si="135"/>
        <v>25.41308470290771</v>
      </c>
      <c r="BP124" s="105">
        <f t="shared" si="136"/>
        <v>18.167707016434896</v>
      </c>
      <c r="BQ124" s="105">
        <f t="shared" si="137"/>
        <v>0</v>
      </c>
      <c r="BR124" s="105">
        <f t="shared" si="138"/>
        <v>4.5787966182048043</v>
      </c>
      <c r="BS124" s="105">
        <f t="shared" si="139"/>
        <v>0</v>
      </c>
      <c r="BT124" s="105">
        <f t="shared" si="140"/>
        <v>0</v>
      </c>
      <c r="BU124" s="105">
        <f t="shared" si="141"/>
        <v>35.514676833122621</v>
      </c>
      <c r="BV124" s="105">
        <f t="shared" si="142"/>
        <v>293.35026864728189</v>
      </c>
      <c r="BW124" s="105">
        <f t="shared" si="143"/>
        <v>477.29347740202275</v>
      </c>
      <c r="BX124" s="105">
        <f t="shared" si="144"/>
        <v>0</v>
      </c>
      <c r="BY124" s="105">
        <f t="shared" si="145"/>
        <v>5.8875237041719339</v>
      </c>
      <c r="BZ124" s="105">
        <f t="shared" si="146"/>
        <v>7.8086085651074573</v>
      </c>
      <c r="CA124" s="21" t="s">
        <v>878</v>
      </c>
      <c r="CB124" s="108">
        <v>42</v>
      </c>
    </row>
    <row r="125" spans="1:80" x14ac:dyDescent="0.3">
      <c r="A125" s="18" t="s">
        <v>174</v>
      </c>
      <c r="B125" s="21" t="s">
        <v>175</v>
      </c>
      <c r="C125" s="22">
        <f>_xlfn.XLOOKUP(A125,Rankings!K:K,Rankings!L:L)</f>
        <v>207</v>
      </c>
      <c r="D125" s="118">
        <f>_xlfn.XLOOKUP(A125,Rankings!K:K,Rankings!M:M)</f>
        <v>897.51</v>
      </c>
      <c r="E125" s="121">
        <v>55170.349999999984</v>
      </c>
      <c r="F125" s="121">
        <v>0</v>
      </c>
      <c r="G125" s="121">
        <v>0</v>
      </c>
      <c r="H125" s="121">
        <v>0</v>
      </c>
      <c r="I125" s="121">
        <v>0</v>
      </c>
      <c r="J125" s="121">
        <v>0</v>
      </c>
      <c r="K125" s="121">
        <v>0</v>
      </c>
      <c r="L125" s="121">
        <v>7966.0299999999988</v>
      </c>
      <c r="M125" s="121">
        <v>0</v>
      </c>
      <c r="N125" s="121">
        <v>6020.25</v>
      </c>
      <c r="O125" s="121">
        <v>0</v>
      </c>
      <c r="P125" s="121">
        <v>14032.959999999975</v>
      </c>
      <c r="Q125" s="121">
        <v>17573.760000000002</v>
      </c>
      <c r="R125" s="121">
        <v>6557.5899999999974</v>
      </c>
      <c r="S125" s="121">
        <v>0</v>
      </c>
      <c r="T125" s="121">
        <v>5171.3700000000008</v>
      </c>
      <c r="U125" s="121">
        <v>0</v>
      </c>
      <c r="V125" s="121">
        <v>0</v>
      </c>
      <c r="W125" s="121">
        <v>16424.480000000003</v>
      </c>
      <c r="X125" s="121">
        <v>230246.76000000015</v>
      </c>
      <c r="Y125" s="121">
        <v>609145.89999999967</v>
      </c>
      <c r="Z125" s="121">
        <v>0</v>
      </c>
      <c r="AA125" s="121">
        <v>3735</v>
      </c>
      <c r="AB125" s="121">
        <v>3366.6099999999997</v>
      </c>
      <c r="AC125" s="121">
        <f t="shared" si="98"/>
        <v>975411.05999999971</v>
      </c>
      <c r="AD125" s="153">
        <f t="shared" si="99"/>
        <v>266.52342995169073</v>
      </c>
      <c r="AE125" s="105">
        <f t="shared" si="100"/>
        <v>0</v>
      </c>
      <c r="AF125" s="105">
        <f t="shared" si="101"/>
        <v>0</v>
      </c>
      <c r="AG125" s="105">
        <f t="shared" si="102"/>
        <v>0</v>
      </c>
      <c r="AH125" s="105">
        <f t="shared" si="103"/>
        <v>0</v>
      </c>
      <c r="AI125" s="105">
        <f t="shared" si="104"/>
        <v>0</v>
      </c>
      <c r="AJ125" s="105">
        <f t="shared" si="105"/>
        <v>0</v>
      </c>
      <c r="AK125" s="105">
        <f t="shared" si="106"/>
        <v>38.483236714975838</v>
      </c>
      <c r="AL125" s="105">
        <f t="shared" si="107"/>
        <v>0</v>
      </c>
      <c r="AM125" s="105">
        <f t="shared" si="108"/>
        <v>29.083333333333332</v>
      </c>
      <c r="AN125" s="105">
        <f t="shared" si="109"/>
        <v>0</v>
      </c>
      <c r="AO125" s="105">
        <f t="shared" si="110"/>
        <v>67.792077294685868</v>
      </c>
      <c r="AP125" s="105">
        <f t="shared" si="111"/>
        <v>84.897391304347835</v>
      </c>
      <c r="AQ125" s="105">
        <f t="shared" si="112"/>
        <v>31.679178743961341</v>
      </c>
      <c r="AR125" s="105">
        <f t="shared" si="113"/>
        <v>0</v>
      </c>
      <c r="AS125" s="105">
        <f t="shared" si="114"/>
        <v>24.982463768115945</v>
      </c>
      <c r="AT125" s="105">
        <f t="shared" si="115"/>
        <v>0</v>
      </c>
      <c r="AU125" s="105">
        <f t="shared" si="116"/>
        <v>0</v>
      </c>
      <c r="AV125" s="105">
        <f t="shared" si="117"/>
        <v>79.345314009661848</v>
      </c>
      <c r="AW125" s="105">
        <f t="shared" si="118"/>
        <v>1112.3031884057978</v>
      </c>
      <c r="AX125" s="105">
        <f t="shared" si="119"/>
        <v>2942.7338164251191</v>
      </c>
      <c r="AY125" s="105">
        <f t="shared" si="120"/>
        <v>0</v>
      </c>
      <c r="AZ125" s="105">
        <f t="shared" si="121"/>
        <v>18.043478260869566</v>
      </c>
      <c r="BA125" s="105">
        <f t="shared" si="122"/>
        <v>16.263816425120773</v>
      </c>
      <c r="BB125" s="2"/>
      <c r="BC125" s="105">
        <f t="shared" si="123"/>
        <v>61.470457153680719</v>
      </c>
      <c r="BD125" s="105">
        <f t="shared" si="124"/>
        <v>0</v>
      </c>
      <c r="BE125" s="105">
        <f t="shared" si="125"/>
        <v>0</v>
      </c>
      <c r="BF125" s="105">
        <f t="shared" si="126"/>
        <v>0</v>
      </c>
      <c r="BG125" s="105">
        <f t="shared" si="127"/>
        <v>0</v>
      </c>
      <c r="BH125" s="105">
        <f t="shared" si="128"/>
        <v>0</v>
      </c>
      <c r="BI125" s="105">
        <f t="shared" si="129"/>
        <v>0</v>
      </c>
      <c r="BJ125" s="105">
        <f t="shared" si="130"/>
        <v>8.8757005492975001</v>
      </c>
      <c r="BK125" s="105">
        <f t="shared" si="131"/>
        <v>0</v>
      </c>
      <c r="BL125" s="105">
        <f t="shared" si="132"/>
        <v>6.7077247050172142</v>
      </c>
      <c r="BM125" s="105">
        <f t="shared" si="133"/>
        <v>0</v>
      </c>
      <c r="BN125" s="105">
        <f t="shared" si="134"/>
        <v>15.635435816871095</v>
      </c>
      <c r="BO125" s="105">
        <f t="shared" si="135"/>
        <v>19.580572918407597</v>
      </c>
      <c r="BP125" s="105">
        <f t="shared" si="136"/>
        <v>7.3064255551470154</v>
      </c>
      <c r="BQ125" s="105">
        <f t="shared" si="137"/>
        <v>0</v>
      </c>
      <c r="BR125" s="105">
        <f t="shared" si="138"/>
        <v>5.7619079453153734</v>
      </c>
      <c r="BS125" s="105">
        <f t="shared" si="139"/>
        <v>0</v>
      </c>
      <c r="BT125" s="105">
        <f t="shared" si="140"/>
        <v>0</v>
      </c>
      <c r="BU125" s="105">
        <f t="shared" si="141"/>
        <v>18.300052367104549</v>
      </c>
      <c r="BV125" s="105">
        <f t="shared" si="142"/>
        <v>256.53949259618292</v>
      </c>
      <c r="BW125" s="105">
        <f t="shared" si="143"/>
        <v>678.7065325177432</v>
      </c>
      <c r="BX125" s="105">
        <f t="shared" si="144"/>
        <v>0</v>
      </c>
      <c r="BY125" s="105">
        <f t="shared" si="145"/>
        <v>4.1615135207407157</v>
      </c>
      <c r="BZ125" s="105">
        <f t="shared" si="146"/>
        <v>3.7510556985437487</v>
      </c>
      <c r="CA125" s="21" t="s">
        <v>820</v>
      </c>
      <c r="CB125" s="108">
        <v>43</v>
      </c>
    </row>
    <row r="126" spans="1:80" x14ac:dyDescent="0.3">
      <c r="A126" s="18" t="s">
        <v>176</v>
      </c>
      <c r="B126" s="21" t="s">
        <v>177</v>
      </c>
      <c r="C126" s="22">
        <f>_xlfn.XLOOKUP(A126,Rankings!K:K,Rankings!L:L)</f>
        <v>19</v>
      </c>
      <c r="D126" s="118">
        <f>_xlfn.XLOOKUP(A126,Rankings!K:K,Rankings!M:M)</f>
        <v>307.29000000000002</v>
      </c>
      <c r="E126" s="121">
        <v>31795.759999999991</v>
      </c>
      <c r="F126" s="121">
        <v>0</v>
      </c>
      <c r="G126" s="121">
        <v>0</v>
      </c>
      <c r="H126" s="121">
        <v>13374.060000000001</v>
      </c>
      <c r="I126" s="121">
        <v>20.39</v>
      </c>
      <c r="J126" s="121">
        <v>0</v>
      </c>
      <c r="K126" s="121">
        <v>0</v>
      </c>
      <c r="L126" s="121">
        <v>5351.6900000000005</v>
      </c>
      <c r="M126" s="121">
        <v>0</v>
      </c>
      <c r="N126" s="121">
        <v>0</v>
      </c>
      <c r="O126" s="121">
        <v>0</v>
      </c>
      <c r="P126" s="121">
        <v>2845.37</v>
      </c>
      <c r="Q126" s="121">
        <v>10107.719999999999</v>
      </c>
      <c r="R126" s="121">
        <v>15437.230000000001</v>
      </c>
      <c r="S126" s="121">
        <v>2313.0100000000002</v>
      </c>
      <c r="T126" s="121">
        <v>1643.44</v>
      </c>
      <c r="U126" s="121">
        <v>0</v>
      </c>
      <c r="V126" s="121">
        <v>0</v>
      </c>
      <c r="W126" s="121">
        <v>378</v>
      </c>
      <c r="X126" s="121">
        <v>29175.27</v>
      </c>
      <c r="Y126" s="121">
        <v>173945.80999999997</v>
      </c>
      <c r="Z126" s="121">
        <v>0</v>
      </c>
      <c r="AA126" s="121">
        <v>1405</v>
      </c>
      <c r="AB126" s="121">
        <v>551.94999999999993</v>
      </c>
      <c r="AC126" s="121">
        <f t="shared" si="98"/>
        <v>288344.7</v>
      </c>
      <c r="AD126" s="153">
        <f t="shared" si="99"/>
        <v>1673.4610526315785</v>
      </c>
      <c r="AE126" s="105">
        <f t="shared" si="100"/>
        <v>0</v>
      </c>
      <c r="AF126" s="105">
        <f t="shared" si="101"/>
        <v>0</v>
      </c>
      <c r="AG126" s="105">
        <f t="shared" si="102"/>
        <v>703.8978947368422</v>
      </c>
      <c r="AH126" s="105">
        <f t="shared" si="103"/>
        <v>1.0731578947368421</v>
      </c>
      <c r="AI126" s="105">
        <f t="shared" si="104"/>
        <v>0</v>
      </c>
      <c r="AJ126" s="105">
        <f t="shared" si="105"/>
        <v>0</v>
      </c>
      <c r="AK126" s="105">
        <f t="shared" si="106"/>
        <v>281.66789473684213</v>
      </c>
      <c r="AL126" s="105">
        <f t="shared" si="107"/>
        <v>0</v>
      </c>
      <c r="AM126" s="105">
        <f t="shared" si="108"/>
        <v>0</v>
      </c>
      <c r="AN126" s="105">
        <f t="shared" si="109"/>
        <v>0</v>
      </c>
      <c r="AO126" s="105">
        <f t="shared" si="110"/>
        <v>149.75631578947369</v>
      </c>
      <c r="AP126" s="105">
        <f t="shared" si="111"/>
        <v>531.98526315789468</v>
      </c>
      <c r="AQ126" s="105">
        <f t="shared" si="112"/>
        <v>812.48578947368424</v>
      </c>
      <c r="AR126" s="105">
        <f t="shared" si="113"/>
        <v>121.73736842105264</v>
      </c>
      <c r="AS126" s="105">
        <f t="shared" si="114"/>
        <v>86.496842105263156</v>
      </c>
      <c r="AT126" s="105">
        <f t="shared" si="115"/>
        <v>0</v>
      </c>
      <c r="AU126" s="105">
        <f t="shared" si="116"/>
        <v>0</v>
      </c>
      <c r="AV126" s="105">
        <f t="shared" si="117"/>
        <v>19.894736842105264</v>
      </c>
      <c r="AW126" s="105">
        <f t="shared" si="118"/>
        <v>1535.5405263157895</v>
      </c>
      <c r="AX126" s="105">
        <f t="shared" si="119"/>
        <v>9155.0426315789464</v>
      </c>
      <c r="AY126" s="105">
        <f t="shared" si="120"/>
        <v>0</v>
      </c>
      <c r="AZ126" s="105">
        <f t="shared" si="121"/>
        <v>73.94736842105263</v>
      </c>
      <c r="BA126" s="105">
        <f t="shared" si="122"/>
        <v>29.049999999999997</v>
      </c>
      <c r="BB126" s="2"/>
      <c r="BC126" s="105">
        <f t="shared" si="123"/>
        <v>103.47150899801487</v>
      </c>
      <c r="BD126" s="105">
        <f t="shared" si="124"/>
        <v>0</v>
      </c>
      <c r="BE126" s="105">
        <f t="shared" si="125"/>
        <v>0</v>
      </c>
      <c r="BF126" s="105">
        <f t="shared" si="126"/>
        <v>43.522600800546719</v>
      </c>
      <c r="BG126" s="105">
        <f t="shared" si="127"/>
        <v>6.6354258192586807E-2</v>
      </c>
      <c r="BH126" s="105">
        <f t="shared" si="128"/>
        <v>0</v>
      </c>
      <c r="BI126" s="105">
        <f t="shared" si="129"/>
        <v>0</v>
      </c>
      <c r="BJ126" s="105">
        <f t="shared" si="130"/>
        <v>17.415763610921282</v>
      </c>
      <c r="BK126" s="105">
        <f t="shared" si="131"/>
        <v>0</v>
      </c>
      <c r="BL126" s="105">
        <f t="shared" si="132"/>
        <v>0</v>
      </c>
      <c r="BM126" s="105">
        <f t="shared" si="133"/>
        <v>0</v>
      </c>
      <c r="BN126" s="105">
        <f t="shared" si="134"/>
        <v>9.2595593738813484</v>
      </c>
      <c r="BO126" s="105">
        <f t="shared" si="135"/>
        <v>32.893097725275794</v>
      </c>
      <c r="BP126" s="105">
        <f t="shared" si="136"/>
        <v>50.236681961664878</v>
      </c>
      <c r="BQ126" s="105">
        <f t="shared" si="137"/>
        <v>7.5271242149109963</v>
      </c>
      <c r="BR126" s="105">
        <f t="shared" si="138"/>
        <v>5.3481727358521267</v>
      </c>
      <c r="BS126" s="105">
        <f t="shared" si="139"/>
        <v>0</v>
      </c>
      <c r="BT126" s="105">
        <f t="shared" si="140"/>
        <v>0</v>
      </c>
      <c r="BU126" s="105">
        <f t="shared" si="141"/>
        <v>1.2301083666894463</v>
      </c>
      <c r="BV126" s="105">
        <f t="shared" si="142"/>
        <v>94.943766474665622</v>
      </c>
      <c r="BW126" s="105">
        <f t="shared" si="143"/>
        <v>566.06401119463681</v>
      </c>
      <c r="BX126" s="105">
        <f t="shared" si="144"/>
        <v>0</v>
      </c>
      <c r="BY126" s="105">
        <f t="shared" si="145"/>
        <v>4.5722281883562754</v>
      </c>
      <c r="BZ126" s="105">
        <f t="shared" si="146"/>
        <v>1.7961860132122747</v>
      </c>
      <c r="CA126" s="21" t="s">
        <v>821</v>
      </c>
      <c r="CB126" s="108">
        <v>44</v>
      </c>
    </row>
    <row r="127" spans="1:80" x14ac:dyDescent="0.3">
      <c r="A127" s="18" t="s">
        <v>178</v>
      </c>
      <c r="B127" s="21" t="s">
        <v>179</v>
      </c>
      <c r="C127" s="22">
        <f>_xlfn.XLOOKUP(A127,Rankings!K:K,Rankings!L:L)</f>
        <v>205.65894736842105</v>
      </c>
      <c r="D127" s="118">
        <f>_xlfn.XLOOKUP(A127,Rankings!K:K,Rankings!M:M)</f>
        <v>1307.4000000000001</v>
      </c>
      <c r="E127" s="121">
        <v>37770.179999999993</v>
      </c>
      <c r="F127" s="121">
        <v>0</v>
      </c>
      <c r="G127" s="121">
        <v>0</v>
      </c>
      <c r="H127" s="121">
        <v>0</v>
      </c>
      <c r="I127" s="121">
        <v>0</v>
      </c>
      <c r="J127" s="121">
        <v>0</v>
      </c>
      <c r="K127" s="121">
        <v>0</v>
      </c>
      <c r="L127" s="121">
        <v>6277.84</v>
      </c>
      <c r="M127" s="121">
        <v>0</v>
      </c>
      <c r="N127" s="121">
        <v>16391.209999999995</v>
      </c>
      <c r="O127" s="121">
        <v>0</v>
      </c>
      <c r="P127" s="121">
        <v>12447.159999999996</v>
      </c>
      <c r="Q127" s="121">
        <v>13207.460000000001</v>
      </c>
      <c r="R127" s="121">
        <v>14176.429999999997</v>
      </c>
      <c r="S127" s="121">
        <v>0</v>
      </c>
      <c r="T127" s="121">
        <v>0</v>
      </c>
      <c r="U127" s="121">
        <v>0</v>
      </c>
      <c r="V127" s="121">
        <v>0</v>
      </c>
      <c r="W127" s="121">
        <v>40617.58</v>
      </c>
      <c r="X127" s="121">
        <v>500264.26000000024</v>
      </c>
      <c r="Y127" s="121">
        <v>736474.98000000021</v>
      </c>
      <c r="Z127" s="121">
        <v>0</v>
      </c>
      <c r="AA127" s="121">
        <v>4361.4600000000009</v>
      </c>
      <c r="AB127" s="121">
        <v>4434.1499999999996</v>
      </c>
      <c r="AC127" s="121">
        <f t="shared" si="98"/>
        <v>1386422.7100000004</v>
      </c>
      <c r="AD127" s="153">
        <f t="shared" si="99"/>
        <v>183.65444578658582</v>
      </c>
      <c r="AE127" s="105">
        <f t="shared" si="100"/>
        <v>0</v>
      </c>
      <c r="AF127" s="105">
        <f t="shared" si="101"/>
        <v>0</v>
      </c>
      <c r="AG127" s="105">
        <f t="shared" si="102"/>
        <v>0</v>
      </c>
      <c r="AH127" s="105">
        <f t="shared" si="103"/>
        <v>0</v>
      </c>
      <c r="AI127" s="105">
        <f t="shared" si="104"/>
        <v>0</v>
      </c>
      <c r="AJ127" s="105">
        <f t="shared" si="105"/>
        <v>0</v>
      </c>
      <c r="AK127" s="105">
        <f t="shared" si="106"/>
        <v>30.525489312914587</v>
      </c>
      <c r="AL127" s="105">
        <f t="shared" si="107"/>
        <v>0</v>
      </c>
      <c r="AM127" s="105">
        <f t="shared" si="108"/>
        <v>79.700933072639401</v>
      </c>
      <c r="AN127" s="105">
        <f t="shared" si="109"/>
        <v>0</v>
      </c>
      <c r="AO127" s="105">
        <f t="shared" si="110"/>
        <v>60.523308901809827</v>
      </c>
      <c r="AP127" s="105">
        <f t="shared" si="111"/>
        <v>64.220206166571131</v>
      </c>
      <c r="AQ127" s="105">
        <f t="shared" si="112"/>
        <v>68.931744431250493</v>
      </c>
      <c r="AR127" s="105">
        <f t="shared" si="113"/>
        <v>0</v>
      </c>
      <c r="AS127" s="105">
        <f t="shared" si="114"/>
        <v>0</v>
      </c>
      <c r="AT127" s="105">
        <f t="shared" si="115"/>
        <v>0</v>
      </c>
      <c r="AU127" s="105">
        <f t="shared" si="116"/>
        <v>0</v>
      </c>
      <c r="AV127" s="105">
        <f t="shared" si="117"/>
        <v>197.49969801818034</v>
      </c>
      <c r="AW127" s="105">
        <f t="shared" si="118"/>
        <v>2432.494508025552</v>
      </c>
      <c r="AX127" s="105">
        <f t="shared" si="119"/>
        <v>3581.0500317336837</v>
      </c>
      <c r="AY127" s="105">
        <f t="shared" si="120"/>
        <v>0</v>
      </c>
      <c r="AZ127" s="105">
        <f t="shared" si="121"/>
        <v>21.207246540004917</v>
      </c>
      <c r="BA127" s="105">
        <f t="shared" si="122"/>
        <v>21.560695786585864</v>
      </c>
      <c r="BB127" s="2"/>
      <c r="BC127" s="105">
        <f t="shared" si="123"/>
        <v>28.889536484625967</v>
      </c>
      <c r="BD127" s="105">
        <f t="shared" si="124"/>
        <v>0</v>
      </c>
      <c r="BE127" s="105">
        <f t="shared" si="125"/>
        <v>0</v>
      </c>
      <c r="BF127" s="105">
        <f t="shared" si="126"/>
        <v>0</v>
      </c>
      <c r="BG127" s="105">
        <f t="shared" si="127"/>
        <v>0</v>
      </c>
      <c r="BH127" s="105">
        <f t="shared" si="128"/>
        <v>0</v>
      </c>
      <c r="BI127" s="105">
        <f t="shared" si="129"/>
        <v>0</v>
      </c>
      <c r="BJ127" s="105">
        <f t="shared" si="130"/>
        <v>4.8017745143031973</v>
      </c>
      <c r="BK127" s="105">
        <f t="shared" si="131"/>
        <v>0</v>
      </c>
      <c r="BL127" s="105">
        <f t="shared" si="132"/>
        <v>12.537257151598588</v>
      </c>
      <c r="BM127" s="105">
        <f t="shared" si="133"/>
        <v>0</v>
      </c>
      <c r="BN127" s="105">
        <f t="shared" si="134"/>
        <v>9.5205445923206327</v>
      </c>
      <c r="BO127" s="105">
        <f t="shared" si="135"/>
        <v>10.102080465045129</v>
      </c>
      <c r="BP127" s="105">
        <f t="shared" si="136"/>
        <v>10.843223191066235</v>
      </c>
      <c r="BQ127" s="105">
        <f t="shared" si="137"/>
        <v>0</v>
      </c>
      <c r="BR127" s="105">
        <f t="shared" si="138"/>
        <v>0</v>
      </c>
      <c r="BS127" s="105">
        <f t="shared" si="139"/>
        <v>0</v>
      </c>
      <c r="BT127" s="105">
        <f t="shared" si="140"/>
        <v>0</v>
      </c>
      <c r="BU127" s="105">
        <f t="shared" si="141"/>
        <v>31.06744684105859</v>
      </c>
      <c r="BV127" s="105">
        <f t="shared" si="142"/>
        <v>382.64055377084304</v>
      </c>
      <c r="BW127" s="105">
        <f t="shared" si="143"/>
        <v>563.31266636071609</v>
      </c>
      <c r="BX127" s="105">
        <f t="shared" si="144"/>
        <v>0</v>
      </c>
      <c r="BY127" s="105">
        <f t="shared" si="145"/>
        <v>3.3359798072510332</v>
      </c>
      <c r="BZ127" s="105">
        <f t="shared" si="146"/>
        <v>3.3915787058283611</v>
      </c>
      <c r="CA127" s="108" t="s">
        <v>1146</v>
      </c>
      <c r="CB127" s="108">
        <v>45</v>
      </c>
    </row>
    <row r="128" spans="1:80" x14ac:dyDescent="0.3">
      <c r="A128" s="18" t="s">
        <v>180</v>
      </c>
      <c r="B128" s="21" t="s">
        <v>181</v>
      </c>
      <c r="C128" s="22">
        <f>_xlfn.XLOOKUP(A128,Rankings!K:K,Rankings!L:L)</f>
        <v>205</v>
      </c>
      <c r="D128" s="118">
        <f>_xlfn.XLOOKUP(A128,Rankings!K:K,Rankings!M:M)</f>
        <v>939.72</v>
      </c>
      <c r="E128" s="121">
        <v>51942.979999999989</v>
      </c>
      <c r="F128" s="121">
        <v>1107.7999999999997</v>
      </c>
      <c r="G128" s="121">
        <v>0</v>
      </c>
      <c r="H128" s="121">
        <v>0</v>
      </c>
      <c r="I128" s="121">
        <v>171.44000000000003</v>
      </c>
      <c r="J128" s="121">
        <v>7250.5499999999975</v>
      </c>
      <c r="K128" s="121">
        <v>0</v>
      </c>
      <c r="L128" s="121">
        <v>17545.780000000002</v>
      </c>
      <c r="M128" s="121">
        <v>31462.23</v>
      </c>
      <c r="N128" s="121">
        <v>11972.689999999999</v>
      </c>
      <c r="O128" s="121">
        <v>0</v>
      </c>
      <c r="P128" s="121">
        <v>15049.189999999995</v>
      </c>
      <c r="Q128" s="121">
        <v>15869.330000000002</v>
      </c>
      <c r="R128" s="121">
        <v>33574.320000000014</v>
      </c>
      <c r="S128" s="121">
        <v>0</v>
      </c>
      <c r="T128" s="121">
        <v>7273.9</v>
      </c>
      <c r="U128" s="121">
        <v>0</v>
      </c>
      <c r="V128" s="121">
        <v>0</v>
      </c>
      <c r="W128" s="121">
        <v>38729.080000000016</v>
      </c>
      <c r="X128" s="121">
        <v>245554.19999999995</v>
      </c>
      <c r="Y128" s="121">
        <v>633691.41000000027</v>
      </c>
      <c r="Z128" s="121">
        <v>0</v>
      </c>
      <c r="AA128" s="121">
        <v>4695.3899999999994</v>
      </c>
      <c r="AB128" s="121">
        <v>3891.0699999999997</v>
      </c>
      <c r="AC128" s="121">
        <f t="shared" si="98"/>
        <v>1119781.3600000003</v>
      </c>
      <c r="AD128" s="153">
        <f t="shared" si="99"/>
        <v>253.38039024390238</v>
      </c>
      <c r="AE128" s="105">
        <f t="shared" si="100"/>
        <v>5.4039024390243888</v>
      </c>
      <c r="AF128" s="105">
        <f t="shared" si="101"/>
        <v>0</v>
      </c>
      <c r="AG128" s="105">
        <f t="shared" si="102"/>
        <v>0</v>
      </c>
      <c r="AH128" s="105">
        <f t="shared" si="103"/>
        <v>0.83629268292682934</v>
      </c>
      <c r="AI128" s="105">
        <f t="shared" si="104"/>
        <v>35.368536585365838</v>
      </c>
      <c r="AJ128" s="105">
        <f t="shared" si="105"/>
        <v>0</v>
      </c>
      <c r="AK128" s="105">
        <f t="shared" si="106"/>
        <v>85.589170731707327</v>
      </c>
      <c r="AL128" s="105">
        <f t="shared" si="107"/>
        <v>153.47429268292683</v>
      </c>
      <c r="AM128" s="105">
        <f t="shared" si="108"/>
        <v>58.403365853658528</v>
      </c>
      <c r="AN128" s="105">
        <f t="shared" si="109"/>
        <v>0</v>
      </c>
      <c r="AO128" s="105">
        <f t="shared" si="110"/>
        <v>73.410682926829239</v>
      </c>
      <c r="AP128" s="105">
        <f t="shared" si="111"/>
        <v>77.411365853658552</v>
      </c>
      <c r="AQ128" s="105">
        <f t="shared" si="112"/>
        <v>163.7771707317074</v>
      </c>
      <c r="AR128" s="105">
        <f t="shared" si="113"/>
        <v>0</v>
      </c>
      <c r="AS128" s="105">
        <f t="shared" si="114"/>
        <v>35.482439024390246</v>
      </c>
      <c r="AT128" s="105">
        <f t="shared" si="115"/>
        <v>0</v>
      </c>
      <c r="AU128" s="105">
        <f t="shared" si="116"/>
        <v>0</v>
      </c>
      <c r="AV128" s="105">
        <f t="shared" si="117"/>
        <v>188.92234146341471</v>
      </c>
      <c r="AW128" s="105">
        <f t="shared" si="118"/>
        <v>1197.8253658536582</v>
      </c>
      <c r="AX128" s="105">
        <f t="shared" si="119"/>
        <v>3091.1776097560987</v>
      </c>
      <c r="AY128" s="105">
        <f t="shared" si="120"/>
        <v>0</v>
      </c>
      <c r="AZ128" s="105">
        <f t="shared" si="121"/>
        <v>22.904341463414632</v>
      </c>
      <c r="BA128" s="105">
        <f t="shared" si="122"/>
        <v>18.98082926829268</v>
      </c>
      <c r="BB128" s="2"/>
      <c r="BC128" s="105">
        <f t="shared" si="123"/>
        <v>55.274954241689002</v>
      </c>
      <c r="BD128" s="105">
        <f t="shared" si="124"/>
        <v>1.1788617886178858</v>
      </c>
      <c r="BE128" s="105">
        <f t="shared" si="125"/>
        <v>0</v>
      </c>
      <c r="BF128" s="105">
        <f t="shared" si="126"/>
        <v>0</v>
      </c>
      <c r="BG128" s="105">
        <f t="shared" si="127"/>
        <v>0.18243732175541652</v>
      </c>
      <c r="BH128" s="105">
        <f t="shared" si="128"/>
        <v>7.7156493423572954</v>
      </c>
      <c r="BI128" s="105">
        <f t="shared" si="129"/>
        <v>0</v>
      </c>
      <c r="BJ128" s="105">
        <f t="shared" si="130"/>
        <v>18.671285063635978</v>
      </c>
      <c r="BK128" s="105">
        <f t="shared" si="131"/>
        <v>33.480430340952623</v>
      </c>
      <c r="BL128" s="105">
        <f t="shared" si="132"/>
        <v>12.740699357255352</v>
      </c>
      <c r="BM128" s="105">
        <f t="shared" si="133"/>
        <v>0</v>
      </c>
      <c r="BN128" s="105">
        <f t="shared" si="134"/>
        <v>16.014546886306555</v>
      </c>
      <c r="BO128" s="105">
        <f t="shared" si="135"/>
        <v>16.887296215894096</v>
      </c>
      <c r="BP128" s="105">
        <f t="shared" si="136"/>
        <v>35.728004086323601</v>
      </c>
      <c r="BQ128" s="105">
        <f t="shared" si="137"/>
        <v>0</v>
      </c>
      <c r="BR128" s="105">
        <f t="shared" si="138"/>
        <v>7.7404971693695988</v>
      </c>
      <c r="BS128" s="105">
        <f t="shared" si="139"/>
        <v>0</v>
      </c>
      <c r="BT128" s="105">
        <f t="shared" si="140"/>
        <v>0</v>
      </c>
      <c r="BU128" s="105">
        <f t="shared" si="141"/>
        <v>41.213425275614028</v>
      </c>
      <c r="BV128" s="105">
        <f t="shared" si="142"/>
        <v>261.30570808325876</v>
      </c>
      <c r="BW128" s="105">
        <f t="shared" si="143"/>
        <v>674.34066530455902</v>
      </c>
      <c r="BX128" s="105">
        <f t="shared" si="144"/>
        <v>0</v>
      </c>
      <c r="BY128" s="105">
        <f t="shared" si="145"/>
        <v>4.9965840888775368</v>
      </c>
      <c r="BZ128" s="105">
        <f t="shared" si="146"/>
        <v>4.1406695611458728</v>
      </c>
      <c r="CA128" s="21" t="s">
        <v>822</v>
      </c>
      <c r="CB128" s="108">
        <v>46</v>
      </c>
    </row>
    <row r="129" spans="1:80" x14ac:dyDescent="0.3">
      <c r="A129" s="18" t="s">
        <v>182</v>
      </c>
      <c r="B129" s="21" t="s">
        <v>183</v>
      </c>
      <c r="C129" s="22">
        <f>_xlfn.XLOOKUP(A129,Rankings!K:K,Rankings!L:L)</f>
        <v>234.01894736842104</v>
      </c>
      <c r="D129" s="118">
        <f>_xlfn.XLOOKUP(A129,Rankings!K:K,Rankings!M:M)</f>
        <v>1511.23</v>
      </c>
      <c r="E129" s="121">
        <v>59163.589999999982</v>
      </c>
      <c r="F129" s="121">
        <v>0</v>
      </c>
      <c r="G129" s="121">
        <v>0</v>
      </c>
      <c r="H129" s="121">
        <v>342.35999999999996</v>
      </c>
      <c r="I129" s="121">
        <v>0</v>
      </c>
      <c r="J129" s="121">
        <v>2054.85</v>
      </c>
      <c r="K129" s="121">
        <v>0</v>
      </c>
      <c r="L129" s="121">
        <v>15401.42</v>
      </c>
      <c r="M129" s="121">
        <v>10866.15</v>
      </c>
      <c r="N129" s="121">
        <v>14668.090000000002</v>
      </c>
      <c r="O129" s="121">
        <v>0</v>
      </c>
      <c r="P129" s="121">
        <v>29759.71000000001</v>
      </c>
      <c r="Q129" s="121">
        <v>13772.53</v>
      </c>
      <c r="R129" s="121">
        <v>32930.850000000013</v>
      </c>
      <c r="S129" s="121">
        <v>0</v>
      </c>
      <c r="T129" s="121">
        <v>5971.64</v>
      </c>
      <c r="U129" s="121">
        <v>0</v>
      </c>
      <c r="V129" s="121">
        <v>0</v>
      </c>
      <c r="W129" s="121">
        <v>6971.3099999999995</v>
      </c>
      <c r="X129" s="121">
        <v>492946.98000000016</v>
      </c>
      <c r="Y129" s="121">
        <v>661461.69999999984</v>
      </c>
      <c r="Z129" s="121">
        <v>0</v>
      </c>
      <c r="AA129" s="121">
        <v>13037.3</v>
      </c>
      <c r="AB129" s="121">
        <v>2316.7400000000002</v>
      </c>
      <c r="AC129" s="121">
        <f t="shared" si="98"/>
        <v>1361665.2200000002</v>
      </c>
      <c r="AD129" s="153">
        <f t="shared" si="99"/>
        <v>252.8153838195737</v>
      </c>
      <c r="AE129" s="105">
        <f t="shared" si="100"/>
        <v>0</v>
      </c>
      <c r="AF129" s="105">
        <f t="shared" si="101"/>
        <v>0</v>
      </c>
      <c r="AG129" s="105">
        <f t="shared" si="102"/>
        <v>1.4629584649016274</v>
      </c>
      <c r="AH129" s="105">
        <f t="shared" si="103"/>
        <v>0</v>
      </c>
      <c r="AI129" s="105">
        <f t="shared" si="104"/>
        <v>8.7806992686152263</v>
      </c>
      <c r="AJ129" s="105">
        <f t="shared" si="105"/>
        <v>0</v>
      </c>
      <c r="AK129" s="105">
        <f t="shared" si="106"/>
        <v>65.812705224048443</v>
      </c>
      <c r="AL129" s="105">
        <f t="shared" si="107"/>
        <v>46.432778722370657</v>
      </c>
      <c r="AM129" s="105">
        <f t="shared" si="108"/>
        <v>62.679070070799497</v>
      </c>
      <c r="AN129" s="105">
        <f t="shared" si="109"/>
        <v>0</v>
      </c>
      <c r="AO129" s="105">
        <f t="shared" si="110"/>
        <v>127.16795086317802</v>
      </c>
      <c r="AP129" s="105">
        <f t="shared" si="111"/>
        <v>58.852200451605363</v>
      </c>
      <c r="AQ129" s="105">
        <f t="shared" si="112"/>
        <v>140.71873397565656</v>
      </c>
      <c r="AR129" s="105">
        <f t="shared" si="113"/>
        <v>0</v>
      </c>
      <c r="AS129" s="105">
        <f t="shared" si="114"/>
        <v>25.517762844214147</v>
      </c>
      <c r="AT129" s="105">
        <f t="shared" si="115"/>
        <v>0</v>
      </c>
      <c r="AU129" s="105">
        <f t="shared" si="116"/>
        <v>0</v>
      </c>
      <c r="AV129" s="105">
        <f t="shared" si="117"/>
        <v>29.789510970771598</v>
      </c>
      <c r="AW129" s="105">
        <f t="shared" si="118"/>
        <v>2106.4404636601635</v>
      </c>
      <c r="AX129" s="105">
        <f t="shared" si="119"/>
        <v>2826.5305328403451</v>
      </c>
      <c r="AY129" s="105">
        <f t="shared" si="120"/>
        <v>0</v>
      </c>
      <c r="AZ129" s="105">
        <f t="shared" si="121"/>
        <v>55.710446297645717</v>
      </c>
      <c r="BA129" s="105">
        <f t="shared" si="122"/>
        <v>9.8997966876276333</v>
      </c>
      <c r="BB129" s="2"/>
      <c r="BC129" s="105">
        <f t="shared" si="123"/>
        <v>39.149295606889737</v>
      </c>
      <c r="BD129" s="105">
        <f t="shared" si="124"/>
        <v>0</v>
      </c>
      <c r="BE129" s="105">
        <f t="shared" si="125"/>
        <v>0</v>
      </c>
      <c r="BF129" s="105">
        <f t="shared" si="126"/>
        <v>0.22654394102816908</v>
      </c>
      <c r="BG129" s="105">
        <f t="shared" si="127"/>
        <v>0</v>
      </c>
      <c r="BH129" s="105">
        <f t="shared" si="128"/>
        <v>1.3597202278938347</v>
      </c>
      <c r="BI129" s="105">
        <f t="shared" si="129"/>
        <v>0</v>
      </c>
      <c r="BJ129" s="105">
        <f t="shared" si="130"/>
        <v>10.191314359826102</v>
      </c>
      <c r="BK129" s="105">
        <f t="shared" si="131"/>
        <v>7.1902688538475275</v>
      </c>
      <c r="BL129" s="105">
        <f t="shared" si="132"/>
        <v>9.7060606261125049</v>
      </c>
      <c r="BM129" s="105">
        <f t="shared" si="133"/>
        <v>0</v>
      </c>
      <c r="BN129" s="105">
        <f t="shared" si="134"/>
        <v>19.692376408620799</v>
      </c>
      <c r="BO129" s="105">
        <f t="shared" si="135"/>
        <v>9.1134572500545907</v>
      </c>
      <c r="BP129" s="105">
        <f t="shared" si="136"/>
        <v>21.790759844629878</v>
      </c>
      <c r="BQ129" s="105">
        <f t="shared" si="137"/>
        <v>0</v>
      </c>
      <c r="BR129" s="105">
        <f t="shared" si="138"/>
        <v>3.9515096973988078</v>
      </c>
      <c r="BS129" s="105">
        <f t="shared" si="139"/>
        <v>0</v>
      </c>
      <c r="BT129" s="105">
        <f t="shared" si="140"/>
        <v>0</v>
      </c>
      <c r="BU129" s="105">
        <f t="shared" si="141"/>
        <v>4.613003976892994</v>
      </c>
      <c r="BV129" s="105">
        <f t="shared" si="142"/>
        <v>326.18924981637485</v>
      </c>
      <c r="BW129" s="105">
        <f t="shared" si="143"/>
        <v>437.69757085288131</v>
      </c>
      <c r="BX129" s="105">
        <f t="shared" si="144"/>
        <v>0</v>
      </c>
      <c r="BY129" s="105">
        <f t="shared" si="145"/>
        <v>8.6269462623161264</v>
      </c>
      <c r="BZ129" s="105">
        <f t="shared" si="146"/>
        <v>1.5330161524056565</v>
      </c>
      <c r="CA129" s="21" t="s">
        <v>823</v>
      </c>
      <c r="CB129" s="108">
        <v>47</v>
      </c>
    </row>
    <row r="130" spans="1:80" x14ac:dyDescent="0.3">
      <c r="A130" s="18" t="s">
        <v>192</v>
      </c>
      <c r="B130" s="21" t="s">
        <v>193</v>
      </c>
      <c r="C130" s="22">
        <f>_xlfn.XLOOKUP(A130,Rankings!K:K,Rankings!L:L)</f>
        <v>159</v>
      </c>
      <c r="D130" s="118">
        <f>_xlfn.XLOOKUP(A130,Rankings!K:K,Rankings!M:M)</f>
        <v>1264.97</v>
      </c>
      <c r="E130" s="121">
        <v>97572.549999999988</v>
      </c>
      <c r="F130" s="121">
        <v>33253.480000000003</v>
      </c>
      <c r="G130" s="121">
        <v>0</v>
      </c>
      <c r="H130" s="121">
        <v>0</v>
      </c>
      <c r="I130" s="121">
        <v>0</v>
      </c>
      <c r="J130" s="121">
        <v>0</v>
      </c>
      <c r="K130" s="121">
        <v>0</v>
      </c>
      <c r="L130" s="121">
        <v>0</v>
      </c>
      <c r="M130" s="121">
        <v>9227.4500000000007</v>
      </c>
      <c r="N130" s="121">
        <v>11516.69</v>
      </c>
      <c r="O130" s="121">
        <v>0</v>
      </c>
      <c r="P130" s="121">
        <v>11446.43999999999</v>
      </c>
      <c r="Q130" s="121">
        <v>43989.11</v>
      </c>
      <c r="R130" s="121">
        <v>22791.260000000006</v>
      </c>
      <c r="S130" s="121">
        <v>0</v>
      </c>
      <c r="T130" s="121">
        <v>10008.199999999999</v>
      </c>
      <c r="U130" s="121">
        <v>0</v>
      </c>
      <c r="V130" s="121">
        <v>0</v>
      </c>
      <c r="W130" s="121">
        <v>1913.63</v>
      </c>
      <c r="X130" s="121">
        <v>323376.17000000016</v>
      </c>
      <c r="Y130" s="121">
        <v>642434.06000000006</v>
      </c>
      <c r="Z130" s="121">
        <v>0</v>
      </c>
      <c r="AA130" s="121">
        <v>5480.8</v>
      </c>
      <c r="AB130" s="121">
        <v>7887.4100000000008</v>
      </c>
      <c r="AC130" s="121">
        <f t="shared" si="98"/>
        <v>1220897.2500000002</v>
      </c>
      <c r="AD130" s="153">
        <f t="shared" si="99"/>
        <v>613.66383647798739</v>
      </c>
      <c r="AE130" s="105">
        <f t="shared" si="100"/>
        <v>209.14138364779876</v>
      </c>
      <c r="AF130" s="105">
        <f t="shared" si="101"/>
        <v>0</v>
      </c>
      <c r="AG130" s="105">
        <f t="shared" si="102"/>
        <v>0</v>
      </c>
      <c r="AH130" s="105">
        <f t="shared" si="103"/>
        <v>0</v>
      </c>
      <c r="AI130" s="105">
        <f t="shared" si="104"/>
        <v>0</v>
      </c>
      <c r="AJ130" s="105">
        <f t="shared" si="105"/>
        <v>0</v>
      </c>
      <c r="AK130" s="105">
        <f t="shared" si="106"/>
        <v>0</v>
      </c>
      <c r="AL130" s="105">
        <f t="shared" si="107"/>
        <v>58.03427672955975</v>
      </c>
      <c r="AM130" s="105">
        <f t="shared" si="108"/>
        <v>72.432012578616352</v>
      </c>
      <c r="AN130" s="105">
        <f t="shared" si="109"/>
        <v>0</v>
      </c>
      <c r="AO130" s="105">
        <f t="shared" si="110"/>
        <v>71.990188679245222</v>
      </c>
      <c r="AP130" s="105">
        <f t="shared" si="111"/>
        <v>276.66106918238995</v>
      </c>
      <c r="AQ130" s="105">
        <f t="shared" si="112"/>
        <v>143.34125786163526</v>
      </c>
      <c r="AR130" s="105">
        <f t="shared" si="113"/>
        <v>0</v>
      </c>
      <c r="AS130" s="105">
        <f t="shared" si="114"/>
        <v>62.944654088050306</v>
      </c>
      <c r="AT130" s="105">
        <f t="shared" si="115"/>
        <v>0</v>
      </c>
      <c r="AU130" s="105">
        <f t="shared" si="116"/>
        <v>0</v>
      </c>
      <c r="AV130" s="105">
        <f t="shared" si="117"/>
        <v>12.035408805031448</v>
      </c>
      <c r="AW130" s="105">
        <f t="shared" si="118"/>
        <v>2033.8123899371078</v>
      </c>
      <c r="AX130" s="105">
        <f t="shared" si="119"/>
        <v>4040.4657861635224</v>
      </c>
      <c r="AY130" s="105">
        <f t="shared" si="120"/>
        <v>0</v>
      </c>
      <c r="AZ130" s="105">
        <f t="shared" si="121"/>
        <v>34.470440251572327</v>
      </c>
      <c r="BA130" s="105">
        <f t="shared" si="122"/>
        <v>49.606352201257863</v>
      </c>
      <c r="BB130" s="2"/>
      <c r="BC130" s="105">
        <f t="shared" si="123"/>
        <v>77.134279864344592</v>
      </c>
      <c r="BD130" s="105">
        <f t="shared" si="124"/>
        <v>26.287959398246599</v>
      </c>
      <c r="BE130" s="105">
        <f t="shared" si="125"/>
        <v>0</v>
      </c>
      <c r="BF130" s="105">
        <f t="shared" si="126"/>
        <v>0</v>
      </c>
      <c r="BG130" s="105">
        <f t="shared" si="127"/>
        <v>0</v>
      </c>
      <c r="BH130" s="105">
        <f t="shared" si="128"/>
        <v>0</v>
      </c>
      <c r="BI130" s="105">
        <f t="shared" si="129"/>
        <v>0</v>
      </c>
      <c r="BJ130" s="105">
        <f t="shared" si="130"/>
        <v>0</v>
      </c>
      <c r="BK130" s="105">
        <f t="shared" si="131"/>
        <v>7.2945998719337224</v>
      </c>
      <c r="BL130" s="105">
        <f t="shared" si="132"/>
        <v>9.1043186794943765</v>
      </c>
      <c r="BM130" s="105">
        <f t="shared" si="133"/>
        <v>0</v>
      </c>
      <c r="BN130" s="105">
        <f t="shared" si="134"/>
        <v>9.0487837656228916</v>
      </c>
      <c r="BO130" s="105">
        <f t="shared" si="135"/>
        <v>34.774824699399986</v>
      </c>
      <c r="BP130" s="105">
        <f t="shared" si="136"/>
        <v>18.017233610283252</v>
      </c>
      <c r="BQ130" s="105">
        <f t="shared" si="137"/>
        <v>0</v>
      </c>
      <c r="BR130" s="105">
        <f t="shared" si="138"/>
        <v>7.9118081851743511</v>
      </c>
      <c r="BS130" s="105">
        <f t="shared" si="139"/>
        <v>0</v>
      </c>
      <c r="BT130" s="105">
        <f t="shared" si="140"/>
        <v>0</v>
      </c>
      <c r="BU130" s="105">
        <f t="shared" si="141"/>
        <v>1.5127868645106208</v>
      </c>
      <c r="BV130" s="105">
        <f t="shared" si="142"/>
        <v>255.63939856281189</v>
      </c>
      <c r="BW130" s="105">
        <f t="shared" si="143"/>
        <v>507.86505608828674</v>
      </c>
      <c r="BX130" s="105">
        <f t="shared" si="144"/>
        <v>0</v>
      </c>
      <c r="BY130" s="105">
        <f t="shared" si="145"/>
        <v>4.3327509743314074</v>
      </c>
      <c r="BZ130" s="105">
        <f t="shared" si="146"/>
        <v>6.2352545910179691</v>
      </c>
      <c r="CA130" s="103" t="s">
        <v>879</v>
      </c>
      <c r="CB130" s="108">
        <v>52</v>
      </c>
    </row>
    <row r="131" spans="1:80" x14ac:dyDescent="0.3">
      <c r="A131" s="18" t="s">
        <v>200</v>
      </c>
      <c r="B131" s="21" t="s">
        <v>201</v>
      </c>
      <c r="C131" s="22">
        <f>_xlfn.XLOOKUP(A131,Rankings!K:K,Rankings!L:L)</f>
        <v>133</v>
      </c>
      <c r="D131" s="118">
        <f>_xlfn.XLOOKUP(A131,Rankings!K:K,Rankings!M:M)</f>
        <v>651.5</v>
      </c>
      <c r="E131" s="121">
        <v>31295.230000000003</v>
      </c>
      <c r="F131" s="121">
        <v>0</v>
      </c>
      <c r="G131" s="121">
        <v>0</v>
      </c>
      <c r="H131" s="121">
        <v>0</v>
      </c>
      <c r="I131" s="121">
        <v>0</v>
      </c>
      <c r="J131" s="121">
        <v>0</v>
      </c>
      <c r="K131" s="121">
        <v>0</v>
      </c>
      <c r="L131" s="121">
        <v>8862.239999999998</v>
      </c>
      <c r="M131" s="121">
        <v>34760.560000000012</v>
      </c>
      <c r="N131" s="121">
        <v>3268.92</v>
      </c>
      <c r="O131" s="121">
        <v>0</v>
      </c>
      <c r="P131" s="121">
        <v>9781.0799999999745</v>
      </c>
      <c r="Q131" s="121">
        <v>16464.3</v>
      </c>
      <c r="R131" s="121">
        <v>22860.649999999991</v>
      </c>
      <c r="S131" s="121">
        <v>0</v>
      </c>
      <c r="T131" s="121">
        <v>4016.28</v>
      </c>
      <c r="U131" s="121">
        <v>0</v>
      </c>
      <c r="V131" s="121">
        <v>0</v>
      </c>
      <c r="W131" s="121">
        <v>31085.439999999999</v>
      </c>
      <c r="X131" s="121">
        <v>175279.05000000002</v>
      </c>
      <c r="Y131" s="121">
        <v>399039.04</v>
      </c>
      <c r="Z131" s="121">
        <v>0</v>
      </c>
      <c r="AA131" s="121">
        <v>2867.5</v>
      </c>
      <c r="AB131" s="121">
        <v>90.16</v>
      </c>
      <c r="AC131" s="121">
        <f t="shared" si="98"/>
        <v>739670.45000000007</v>
      </c>
      <c r="AD131" s="153">
        <f t="shared" si="99"/>
        <v>235.30248120300755</v>
      </c>
      <c r="AE131" s="105">
        <f t="shared" si="100"/>
        <v>0</v>
      </c>
      <c r="AF131" s="105">
        <f t="shared" si="101"/>
        <v>0</v>
      </c>
      <c r="AG131" s="105">
        <f t="shared" si="102"/>
        <v>0</v>
      </c>
      <c r="AH131" s="105">
        <f t="shared" si="103"/>
        <v>0</v>
      </c>
      <c r="AI131" s="105">
        <f t="shared" si="104"/>
        <v>0</v>
      </c>
      <c r="AJ131" s="105">
        <f t="shared" si="105"/>
        <v>0</v>
      </c>
      <c r="AK131" s="105">
        <f t="shared" si="106"/>
        <v>66.633383458646605</v>
      </c>
      <c r="AL131" s="105">
        <f t="shared" si="107"/>
        <v>261.35759398496248</v>
      </c>
      <c r="AM131" s="105">
        <f t="shared" si="108"/>
        <v>24.578345864661653</v>
      </c>
      <c r="AN131" s="105">
        <f t="shared" si="109"/>
        <v>0</v>
      </c>
      <c r="AO131" s="105">
        <f t="shared" si="110"/>
        <v>73.541954887217855</v>
      </c>
      <c r="AP131" s="105">
        <f t="shared" si="111"/>
        <v>123.79172932330826</v>
      </c>
      <c r="AQ131" s="105">
        <f t="shared" si="112"/>
        <v>171.88458646616533</v>
      </c>
      <c r="AR131" s="105">
        <f t="shared" si="113"/>
        <v>0</v>
      </c>
      <c r="AS131" s="105">
        <f t="shared" si="114"/>
        <v>30.197593984962406</v>
      </c>
      <c r="AT131" s="105">
        <f t="shared" si="115"/>
        <v>0</v>
      </c>
      <c r="AU131" s="105">
        <f t="shared" si="116"/>
        <v>0</v>
      </c>
      <c r="AV131" s="105">
        <f t="shared" si="117"/>
        <v>233.72511278195489</v>
      </c>
      <c r="AW131" s="105">
        <f t="shared" si="118"/>
        <v>1317.8875939849625</v>
      </c>
      <c r="AX131" s="105">
        <f t="shared" si="119"/>
        <v>3000.2935338345865</v>
      </c>
      <c r="AY131" s="105">
        <f t="shared" si="120"/>
        <v>0</v>
      </c>
      <c r="AZ131" s="105">
        <f t="shared" si="121"/>
        <v>21.560150375939848</v>
      </c>
      <c r="BA131" s="105">
        <f t="shared" si="122"/>
        <v>0.67789473684210522</v>
      </c>
      <c r="BB131" s="2"/>
      <c r="BC131" s="105">
        <f t="shared" si="123"/>
        <v>48.035656178050658</v>
      </c>
      <c r="BD131" s="105">
        <f t="shared" si="124"/>
        <v>0</v>
      </c>
      <c r="BE131" s="105">
        <f t="shared" si="125"/>
        <v>0</v>
      </c>
      <c r="BF131" s="105">
        <f t="shared" si="126"/>
        <v>0</v>
      </c>
      <c r="BG131" s="105">
        <f t="shared" si="127"/>
        <v>0</v>
      </c>
      <c r="BH131" s="105">
        <f t="shared" si="128"/>
        <v>0</v>
      </c>
      <c r="BI131" s="105">
        <f t="shared" si="129"/>
        <v>0</v>
      </c>
      <c r="BJ131" s="105">
        <f t="shared" si="130"/>
        <v>13.602824251726782</v>
      </c>
      <c r="BK131" s="105">
        <f t="shared" si="131"/>
        <v>53.354658480429798</v>
      </c>
      <c r="BL131" s="105">
        <f t="shared" si="132"/>
        <v>5.017528779739064</v>
      </c>
      <c r="BM131" s="105">
        <f t="shared" si="133"/>
        <v>0</v>
      </c>
      <c r="BN131" s="105">
        <f t="shared" si="134"/>
        <v>15.01316960859551</v>
      </c>
      <c r="BO131" s="105">
        <f t="shared" si="135"/>
        <v>25.271373752877974</v>
      </c>
      <c r="BP131" s="105">
        <f t="shared" si="136"/>
        <v>35.089255564082869</v>
      </c>
      <c r="BQ131" s="105">
        <f t="shared" si="137"/>
        <v>0</v>
      </c>
      <c r="BR131" s="105">
        <f t="shared" si="138"/>
        <v>6.1646661550268611</v>
      </c>
      <c r="BS131" s="105">
        <f t="shared" si="139"/>
        <v>0</v>
      </c>
      <c r="BT131" s="105">
        <f t="shared" si="140"/>
        <v>0</v>
      </c>
      <c r="BU131" s="105">
        <f t="shared" si="141"/>
        <v>47.713645433614737</v>
      </c>
      <c r="BV131" s="105">
        <f t="shared" si="142"/>
        <v>269.03921719109752</v>
      </c>
      <c r="BW131" s="105">
        <f t="shared" si="143"/>
        <v>612.49277052954722</v>
      </c>
      <c r="BX131" s="105">
        <f t="shared" si="144"/>
        <v>0</v>
      </c>
      <c r="BY131" s="105">
        <f t="shared" si="145"/>
        <v>4.4013814274750578</v>
      </c>
      <c r="BZ131" s="105">
        <f t="shared" si="146"/>
        <v>0.13838833461243283</v>
      </c>
      <c r="CA131" s="103" t="s">
        <v>881</v>
      </c>
      <c r="CB131" s="21">
        <v>56</v>
      </c>
    </row>
    <row r="132" spans="1:80" x14ac:dyDescent="0.3">
      <c r="A132" s="18" t="s">
        <v>206</v>
      </c>
      <c r="B132" s="21" t="s">
        <v>207</v>
      </c>
      <c r="C132" s="22">
        <f>_xlfn.XLOOKUP(A132,Rankings!K:K,Rankings!L:L)</f>
        <v>185.83368421052631</v>
      </c>
      <c r="D132" s="118">
        <f>_xlfn.XLOOKUP(A132,Rankings!K:K,Rankings!M:M)</f>
        <v>1206.71</v>
      </c>
      <c r="E132" s="121">
        <v>66063.290000000023</v>
      </c>
      <c r="F132" s="121">
        <v>43542.490000000005</v>
      </c>
      <c r="G132" s="121">
        <v>0</v>
      </c>
      <c r="H132" s="121">
        <v>60383.560000000012</v>
      </c>
      <c r="I132" s="121">
        <v>179.2</v>
      </c>
      <c r="J132" s="121">
        <v>17246.670000000002</v>
      </c>
      <c r="K132" s="121">
        <v>0</v>
      </c>
      <c r="L132" s="121">
        <v>14334</v>
      </c>
      <c r="M132" s="121">
        <v>8291.8500000000022</v>
      </c>
      <c r="N132" s="121">
        <v>14288.080000000002</v>
      </c>
      <c r="O132" s="121">
        <v>0</v>
      </c>
      <c r="P132" s="121">
        <v>23302.620000000032</v>
      </c>
      <c r="Q132" s="121">
        <v>3411.1899999999996</v>
      </c>
      <c r="R132" s="121">
        <v>20840.260000000006</v>
      </c>
      <c r="S132" s="121">
        <v>0</v>
      </c>
      <c r="T132" s="121">
        <v>5229.29</v>
      </c>
      <c r="U132" s="121">
        <v>0</v>
      </c>
      <c r="V132" s="121">
        <v>0</v>
      </c>
      <c r="W132" s="121">
        <v>962.07999999999993</v>
      </c>
      <c r="X132" s="121">
        <v>454330.4200000001</v>
      </c>
      <c r="Y132" s="121">
        <v>591566.91</v>
      </c>
      <c r="Z132" s="121">
        <v>0</v>
      </c>
      <c r="AA132" s="121">
        <v>1462.4</v>
      </c>
      <c r="AB132" s="121">
        <v>2148.9</v>
      </c>
      <c r="AC132" s="121">
        <f t="shared" si="98"/>
        <v>1327583.21</v>
      </c>
      <c r="AD132" s="153">
        <f t="shared" si="99"/>
        <v>355.49685343997476</v>
      </c>
      <c r="AE132" s="105">
        <f t="shared" si="100"/>
        <v>234.30892082337351</v>
      </c>
      <c r="AF132" s="105">
        <f t="shared" si="101"/>
        <v>0</v>
      </c>
      <c r="AG132" s="105">
        <f t="shared" si="102"/>
        <v>324.93334164108262</v>
      </c>
      <c r="AH132" s="105">
        <f t="shared" si="103"/>
        <v>0.96430311200734098</v>
      </c>
      <c r="AI132" s="105">
        <f t="shared" si="104"/>
        <v>92.807017593547158</v>
      </c>
      <c r="AJ132" s="105">
        <f t="shared" si="105"/>
        <v>0</v>
      </c>
      <c r="AK132" s="105">
        <f t="shared" si="106"/>
        <v>77.13348664906934</v>
      </c>
      <c r="AL132" s="105">
        <f t="shared" si="107"/>
        <v>44.619736380011567</v>
      </c>
      <c r="AM132" s="105">
        <f t="shared" si="108"/>
        <v>76.886383976617466</v>
      </c>
      <c r="AN132" s="105">
        <f t="shared" si="109"/>
        <v>0</v>
      </c>
      <c r="AO132" s="105">
        <f t="shared" si="110"/>
        <v>125.39502781207888</v>
      </c>
      <c r="AP132" s="105">
        <f t="shared" si="111"/>
        <v>18.356144713439292</v>
      </c>
      <c r="AQ132" s="105">
        <f t="shared" si="112"/>
        <v>112.14468511742251</v>
      </c>
      <c r="AR132" s="105">
        <f t="shared" si="113"/>
        <v>0</v>
      </c>
      <c r="AS132" s="105">
        <f t="shared" si="114"/>
        <v>28.139623998821811</v>
      </c>
      <c r="AT132" s="105">
        <f t="shared" si="115"/>
        <v>0</v>
      </c>
      <c r="AU132" s="105">
        <f t="shared" si="116"/>
        <v>0</v>
      </c>
      <c r="AV132" s="105">
        <f t="shared" si="117"/>
        <v>5.1771023325894117</v>
      </c>
      <c r="AW132" s="105">
        <f t="shared" si="118"/>
        <v>2444.822756058049</v>
      </c>
      <c r="AX132" s="105">
        <f t="shared" si="119"/>
        <v>3183.3136845623139</v>
      </c>
      <c r="AY132" s="105">
        <f t="shared" si="120"/>
        <v>0</v>
      </c>
      <c r="AZ132" s="105">
        <f t="shared" si="121"/>
        <v>7.8694021819170512</v>
      </c>
      <c r="BA132" s="105">
        <f t="shared" si="122"/>
        <v>11.563565610449638</v>
      </c>
      <c r="BB132" s="2"/>
      <c r="BC132" s="105">
        <f t="shared" si="123"/>
        <v>54.746616834202101</v>
      </c>
      <c r="BD132" s="105">
        <f t="shared" si="124"/>
        <v>36.083640642739354</v>
      </c>
      <c r="BE132" s="105">
        <f t="shared" si="125"/>
        <v>0</v>
      </c>
      <c r="BF132" s="105">
        <f t="shared" si="126"/>
        <v>50.039827299019656</v>
      </c>
      <c r="BG132" s="105">
        <f t="shared" si="127"/>
        <v>0.14850295431379534</v>
      </c>
      <c r="BH132" s="105">
        <f t="shared" si="128"/>
        <v>14.292307182338757</v>
      </c>
      <c r="BI132" s="105">
        <f t="shared" si="129"/>
        <v>0</v>
      </c>
      <c r="BJ132" s="105">
        <f t="shared" si="130"/>
        <v>11.878578946059948</v>
      </c>
      <c r="BK132" s="105">
        <f t="shared" si="131"/>
        <v>6.8714521301721225</v>
      </c>
      <c r="BL132" s="105">
        <f t="shared" si="132"/>
        <v>11.840525064017038</v>
      </c>
      <c r="BM132" s="105">
        <f t="shared" si="133"/>
        <v>0</v>
      </c>
      <c r="BN132" s="105">
        <f t="shared" si="134"/>
        <v>19.310870051628005</v>
      </c>
      <c r="BO132" s="105">
        <f t="shared" si="135"/>
        <v>2.8268515219066717</v>
      </c>
      <c r="BP132" s="105">
        <f t="shared" si="136"/>
        <v>17.270313497029118</v>
      </c>
      <c r="BQ132" s="105">
        <f t="shared" si="137"/>
        <v>0</v>
      </c>
      <c r="BR132" s="105">
        <f t="shared" si="138"/>
        <v>4.3335101225646593</v>
      </c>
      <c r="BS132" s="105">
        <f t="shared" si="139"/>
        <v>0</v>
      </c>
      <c r="BT132" s="105">
        <f t="shared" si="140"/>
        <v>0</v>
      </c>
      <c r="BU132" s="105">
        <f t="shared" si="141"/>
        <v>0.79727523597218874</v>
      </c>
      <c r="BV132" s="105">
        <f t="shared" si="142"/>
        <v>376.50340181153723</v>
      </c>
      <c r="BW132" s="105">
        <f t="shared" si="143"/>
        <v>490.23121545358867</v>
      </c>
      <c r="BX132" s="105">
        <f t="shared" si="144"/>
        <v>0</v>
      </c>
      <c r="BY132" s="105">
        <f t="shared" si="145"/>
        <v>1.2118901807393658</v>
      </c>
      <c r="BZ132" s="105">
        <f t="shared" si="146"/>
        <v>1.7807924024827837</v>
      </c>
      <c r="CA132" s="103" t="s">
        <v>884</v>
      </c>
      <c r="CB132" s="108">
        <v>59</v>
      </c>
    </row>
    <row r="133" spans="1:80" x14ac:dyDescent="0.3">
      <c r="A133" s="18" t="s">
        <v>208</v>
      </c>
      <c r="B133" s="21" t="s">
        <v>209</v>
      </c>
      <c r="C133" s="22">
        <f>_xlfn.XLOOKUP(A133,Rankings!K:K,Rankings!L:L)</f>
        <v>47</v>
      </c>
      <c r="D133" s="118">
        <f>_xlfn.XLOOKUP(A133,Rankings!K:K,Rankings!M:M)</f>
        <v>562.75</v>
      </c>
      <c r="E133" s="121">
        <v>21102.35</v>
      </c>
      <c r="F133" s="121">
        <v>0</v>
      </c>
      <c r="G133" s="121">
        <v>0</v>
      </c>
      <c r="H133" s="121">
        <v>0</v>
      </c>
      <c r="I133" s="121">
        <v>0</v>
      </c>
      <c r="J133" s="121">
        <v>0</v>
      </c>
      <c r="K133" s="121">
        <v>0</v>
      </c>
      <c r="L133" s="121">
        <v>9002.399999999996</v>
      </c>
      <c r="M133" s="121">
        <v>7468.2999999999993</v>
      </c>
      <c r="N133" s="121">
        <v>0</v>
      </c>
      <c r="O133" s="121">
        <v>0</v>
      </c>
      <c r="P133" s="121">
        <v>4768.279999999997</v>
      </c>
      <c r="Q133" s="121">
        <v>13147.43</v>
      </c>
      <c r="R133" s="121">
        <v>18098.080000000002</v>
      </c>
      <c r="S133" s="121">
        <v>3677.95</v>
      </c>
      <c r="T133" s="121">
        <v>3978.1299999999987</v>
      </c>
      <c r="U133" s="121">
        <v>0</v>
      </c>
      <c r="V133" s="121">
        <v>0</v>
      </c>
      <c r="W133" s="121">
        <v>15478.409999999998</v>
      </c>
      <c r="X133" s="121">
        <v>72235.790000000008</v>
      </c>
      <c r="Y133" s="121">
        <v>237522.74000000008</v>
      </c>
      <c r="Z133" s="121">
        <v>0</v>
      </c>
      <c r="AA133" s="121">
        <v>3506.9700000000003</v>
      </c>
      <c r="AB133" s="121">
        <v>5801.0399999999981</v>
      </c>
      <c r="AC133" s="121">
        <f t="shared" si="98"/>
        <v>415787.87000000005</v>
      </c>
      <c r="AD133" s="153">
        <f t="shared" si="99"/>
        <v>448.9861702127659</v>
      </c>
      <c r="AE133" s="105">
        <f t="shared" si="100"/>
        <v>0</v>
      </c>
      <c r="AF133" s="105">
        <f t="shared" si="101"/>
        <v>0</v>
      </c>
      <c r="AG133" s="105">
        <f t="shared" si="102"/>
        <v>0</v>
      </c>
      <c r="AH133" s="105">
        <f t="shared" si="103"/>
        <v>0</v>
      </c>
      <c r="AI133" s="105">
        <f t="shared" si="104"/>
        <v>0</v>
      </c>
      <c r="AJ133" s="105">
        <f t="shared" si="105"/>
        <v>0</v>
      </c>
      <c r="AK133" s="105">
        <f t="shared" si="106"/>
        <v>191.54042553191482</v>
      </c>
      <c r="AL133" s="105">
        <f t="shared" si="107"/>
        <v>158.89999999999998</v>
      </c>
      <c r="AM133" s="105">
        <f t="shared" si="108"/>
        <v>0</v>
      </c>
      <c r="AN133" s="105">
        <f t="shared" si="109"/>
        <v>0</v>
      </c>
      <c r="AO133" s="105">
        <f t="shared" si="110"/>
        <v>101.45276595744674</v>
      </c>
      <c r="AP133" s="105">
        <f t="shared" si="111"/>
        <v>279.73255319148939</v>
      </c>
      <c r="AQ133" s="105">
        <f t="shared" si="112"/>
        <v>385.06553191489365</v>
      </c>
      <c r="AR133" s="105">
        <f t="shared" si="113"/>
        <v>78.254255319148939</v>
      </c>
      <c r="AS133" s="105">
        <f t="shared" si="114"/>
        <v>84.641063829787214</v>
      </c>
      <c r="AT133" s="105">
        <f t="shared" si="115"/>
        <v>0</v>
      </c>
      <c r="AU133" s="105">
        <f t="shared" si="116"/>
        <v>0</v>
      </c>
      <c r="AV133" s="105">
        <f t="shared" si="117"/>
        <v>329.32787234042547</v>
      </c>
      <c r="AW133" s="105">
        <f t="shared" si="118"/>
        <v>1536.9317021276597</v>
      </c>
      <c r="AX133" s="105">
        <f t="shared" si="119"/>
        <v>5053.6753191489379</v>
      </c>
      <c r="AY133" s="105">
        <f t="shared" si="120"/>
        <v>0</v>
      </c>
      <c r="AZ133" s="105">
        <f t="shared" si="121"/>
        <v>74.616382978723408</v>
      </c>
      <c r="BA133" s="105">
        <f t="shared" si="122"/>
        <v>123.42638297872337</v>
      </c>
      <c r="BB133" s="2"/>
      <c r="BC133" s="105">
        <f t="shared" si="123"/>
        <v>37.498622834295865</v>
      </c>
      <c r="BD133" s="105">
        <f t="shared" si="124"/>
        <v>0</v>
      </c>
      <c r="BE133" s="105">
        <f t="shared" si="125"/>
        <v>0</v>
      </c>
      <c r="BF133" s="105">
        <f t="shared" si="126"/>
        <v>0</v>
      </c>
      <c r="BG133" s="105">
        <f t="shared" si="127"/>
        <v>0</v>
      </c>
      <c r="BH133" s="105">
        <f t="shared" si="128"/>
        <v>0</v>
      </c>
      <c r="BI133" s="105">
        <f t="shared" si="129"/>
        <v>0</v>
      </c>
      <c r="BJ133" s="105">
        <f t="shared" si="130"/>
        <v>15.997156819191463</v>
      </c>
      <c r="BK133" s="105">
        <f t="shared" si="131"/>
        <v>13.271079520213238</v>
      </c>
      <c r="BL133" s="105">
        <f t="shared" si="132"/>
        <v>0</v>
      </c>
      <c r="BM133" s="105">
        <f t="shared" si="133"/>
        <v>0</v>
      </c>
      <c r="BN133" s="105">
        <f t="shared" si="134"/>
        <v>8.4731763660595245</v>
      </c>
      <c r="BO133" s="105">
        <f t="shared" si="135"/>
        <v>23.362825410928476</v>
      </c>
      <c r="BP133" s="105">
        <f t="shared" si="136"/>
        <v>32.160071079520215</v>
      </c>
      <c r="BQ133" s="105">
        <f t="shared" si="137"/>
        <v>6.5356730342070186</v>
      </c>
      <c r="BR133" s="105">
        <f t="shared" si="138"/>
        <v>7.0690892936472656</v>
      </c>
      <c r="BS133" s="105">
        <f t="shared" si="139"/>
        <v>0</v>
      </c>
      <c r="BT133" s="105">
        <f t="shared" si="140"/>
        <v>0</v>
      </c>
      <c r="BU133" s="105">
        <f t="shared" si="141"/>
        <v>27.504948911594845</v>
      </c>
      <c r="BV133" s="105">
        <f t="shared" si="142"/>
        <v>128.3621323856064</v>
      </c>
      <c r="BW133" s="105">
        <f t="shared" si="143"/>
        <v>422.07505997334533</v>
      </c>
      <c r="BX133" s="105">
        <f t="shared" si="144"/>
        <v>0</v>
      </c>
      <c r="BY133" s="105">
        <f t="shared" si="145"/>
        <v>6.2318436250555314</v>
      </c>
      <c r="BZ133" s="105">
        <f t="shared" si="146"/>
        <v>10.308378498445132</v>
      </c>
      <c r="CA133" s="103" t="s">
        <v>885</v>
      </c>
      <c r="CB133" s="108">
        <v>60</v>
      </c>
    </row>
    <row r="134" spans="1:80" x14ac:dyDescent="0.3">
      <c r="A134" s="18" t="s">
        <v>210</v>
      </c>
      <c r="B134" s="21" t="s">
        <v>211</v>
      </c>
      <c r="C134" s="22">
        <f>_xlfn.XLOOKUP(A134,Rankings!K:K,Rankings!L:L)</f>
        <v>104.88947368421053</v>
      </c>
      <c r="D134" s="118">
        <f>_xlfn.XLOOKUP(A134,Rankings!K:K,Rankings!M:M)</f>
        <v>886.31000000000006</v>
      </c>
      <c r="E134" s="121">
        <v>43609.66</v>
      </c>
      <c r="F134" s="121">
        <v>2060.08</v>
      </c>
      <c r="G134" s="121">
        <v>0</v>
      </c>
      <c r="H134" s="121">
        <v>5954.22</v>
      </c>
      <c r="I134" s="121">
        <v>0</v>
      </c>
      <c r="J134" s="121">
        <v>0</v>
      </c>
      <c r="K134" s="121">
        <v>0</v>
      </c>
      <c r="L134" s="121">
        <v>14308.84</v>
      </c>
      <c r="M134" s="121">
        <v>5407.800000000002</v>
      </c>
      <c r="N134" s="121">
        <v>18693.370000000003</v>
      </c>
      <c r="O134" s="121">
        <v>0</v>
      </c>
      <c r="P134" s="121">
        <v>6641.54</v>
      </c>
      <c r="Q134" s="121">
        <v>12115</v>
      </c>
      <c r="R134" s="121">
        <v>20611.610000000004</v>
      </c>
      <c r="S134" s="121">
        <v>0</v>
      </c>
      <c r="T134" s="121">
        <v>8165.5900000000011</v>
      </c>
      <c r="U134" s="121">
        <v>0</v>
      </c>
      <c r="V134" s="121">
        <v>0</v>
      </c>
      <c r="W134" s="121">
        <v>18459.610000000004</v>
      </c>
      <c r="X134" s="121">
        <v>131052.61999999991</v>
      </c>
      <c r="Y134" s="121">
        <v>396270.43000000005</v>
      </c>
      <c r="Z134" s="121">
        <v>0</v>
      </c>
      <c r="AA134" s="121">
        <v>2794.5</v>
      </c>
      <c r="AB134" s="121">
        <v>2377.4700000000003</v>
      </c>
      <c r="AC134" s="121">
        <f t="shared" si="98"/>
        <v>688522.34</v>
      </c>
      <c r="AD134" s="153">
        <f t="shared" si="99"/>
        <v>415.76774549651265</v>
      </c>
      <c r="AE134" s="105">
        <f t="shared" si="100"/>
        <v>19.640483717196044</v>
      </c>
      <c r="AF134" s="105">
        <f t="shared" si="101"/>
        <v>0</v>
      </c>
      <c r="AG134" s="105">
        <f t="shared" si="102"/>
        <v>56.76661147072106</v>
      </c>
      <c r="AH134" s="105">
        <f t="shared" si="103"/>
        <v>0</v>
      </c>
      <c r="AI134" s="105">
        <f t="shared" si="104"/>
        <v>0</v>
      </c>
      <c r="AJ134" s="105">
        <f t="shared" si="105"/>
        <v>0</v>
      </c>
      <c r="AK134" s="105">
        <f t="shared" si="106"/>
        <v>136.41826484018264</v>
      </c>
      <c r="AL134" s="105">
        <f t="shared" si="107"/>
        <v>51.557127803703168</v>
      </c>
      <c r="AM134" s="105">
        <f t="shared" si="108"/>
        <v>178.21969491695521</v>
      </c>
      <c r="AN134" s="105">
        <f t="shared" si="109"/>
        <v>0</v>
      </c>
      <c r="AO134" s="105">
        <f t="shared" si="110"/>
        <v>63.319413919413918</v>
      </c>
      <c r="AP134" s="105">
        <f t="shared" si="111"/>
        <v>115.50253399568467</v>
      </c>
      <c r="AQ134" s="105">
        <f t="shared" si="112"/>
        <v>196.50789803803505</v>
      </c>
      <c r="AR134" s="105">
        <f t="shared" si="113"/>
        <v>0</v>
      </c>
      <c r="AS134" s="105">
        <f t="shared" si="114"/>
        <v>77.849470620703499</v>
      </c>
      <c r="AT134" s="105">
        <f t="shared" si="115"/>
        <v>0</v>
      </c>
      <c r="AU134" s="105">
        <f t="shared" si="116"/>
        <v>0</v>
      </c>
      <c r="AV134" s="105">
        <f t="shared" si="117"/>
        <v>175.99106327462496</v>
      </c>
      <c r="AW134" s="105">
        <f t="shared" si="118"/>
        <v>1249.4353856189464</v>
      </c>
      <c r="AX134" s="105">
        <f t="shared" si="119"/>
        <v>3777.98091725626</v>
      </c>
      <c r="AY134" s="105">
        <f t="shared" si="120"/>
        <v>0</v>
      </c>
      <c r="AZ134" s="105">
        <f t="shared" si="121"/>
        <v>26.642330272467259</v>
      </c>
      <c r="BA134" s="105">
        <f t="shared" si="122"/>
        <v>22.666430829444529</v>
      </c>
      <c r="BB134" s="2"/>
      <c r="BC134" s="105">
        <f t="shared" si="123"/>
        <v>49.203619501077505</v>
      </c>
      <c r="BD134" s="105">
        <f t="shared" si="124"/>
        <v>2.3243334724870528</v>
      </c>
      <c r="BE134" s="105">
        <f t="shared" si="125"/>
        <v>0</v>
      </c>
      <c r="BF134" s="105">
        <f t="shared" si="126"/>
        <v>6.717988062867394</v>
      </c>
      <c r="BG134" s="105">
        <f t="shared" si="127"/>
        <v>0</v>
      </c>
      <c r="BH134" s="105">
        <f t="shared" si="128"/>
        <v>0</v>
      </c>
      <c r="BI134" s="105">
        <f t="shared" si="129"/>
        <v>0</v>
      </c>
      <c r="BJ134" s="105">
        <f t="shared" si="130"/>
        <v>16.144283602802631</v>
      </c>
      <c r="BK134" s="105">
        <f t="shared" si="131"/>
        <v>6.1014769098848047</v>
      </c>
      <c r="BL134" s="105">
        <f t="shared" si="132"/>
        <v>21.09123218738365</v>
      </c>
      <c r="BM134" s="105">
        <f t="shared" si="133"/>
        <v>0</v>
      </c>
      <c r="BN134" s="105">
        <f t="shared" si="134"/>
        <v>7.493472938362423</v>
      </c>
      <c r="BO134" s="105">
        <f t="shared" si="135"/>
        <v>13.669032279902066</v>
      </c>
      <c r="BP134" s="105">
        <f t="shared" si="136"/>
        <v>23.255531360359246</v>
      </c>
      <c r="BQ134" s="105">
        <f t="shared" si="137"/>
        <v>0</v>
      </c>
      <c r="BR134" s="105">
        <f t="shared" si="138"/>
        <v>9.2130180185262507</v>
      </c>
      <c r="BS134" s="105">
        <f t="shared" si="139"/>
        <v>0</v>
      </c>
      <c r="BT134" s="105">
        <f t="shared" si="140"/>
        <v>0</v>
      </c>
      <c r="BU134" s="105">
        <f t="shared" si="141"/>
        <v>20.827486996649032</v>
      </c>
      <c r="BV134" s="105">
        <f t="shared" si="142"/>
        <v>147.86318556712652</v>
      </c>
      <c r="BW134" s="105">
        <f t="shared" si="143"/>
        <v>447.10138664801258</v>
      </c>
      <c r="BX134" s="105">
        <f t="shared" si="144"/>
        <v>0</v>
      </c>
      <c r="BY134" s="105">
        <f t="shared" si="145"/>
        <v>3.1529600252733241</v>
      </c>
      <c r="BZ134" s="105">
        <f t="shared" si="146"/>
        <v>2.6824361679322135</v>
      </c>
      <c r="CA134" s="103" t="s">
        <v>886</v>
      </c>
      <c r="CB134" s="108">
        <v>61</v>
      </c>
    </row>
    <row r="135" spans="1:80" x14ac:dyDescent="0.3">
      <c r="A135" s="18" t="s">
        <v>215</v>
      </c>
      <c r="B135" s="21" t="s">
        <v>216</v>
      </c>
      <c r="C135" s="22">
        <f>_xlfn.XLOOKUP(A135,Rankings!K:K,Rankings!L:L)</f>
        <v>164</v>
      </c>
      <c r="D135" s="118">
        <f>_xlfn.XLOOKUP(A135,Rankings!K:K,Rankings!M:M)</f>
        <v>413.31</v>
      </c>
      <c r="E135" s="121">
        <v>42378.869999999981</v>
      </c>
      <c r="F135" s="121">
        <v>0</v>
      </c>
      <c r="G135" s="121">
        <v>0</v>
      </c>
      <c r="H135" s="121">
        <v>0</v>
      </c>
      <c r="I135" s="121">
        <v>0</v>
      </c>
      <c r="J135" s="121">
        <v>0</v>
      </c>
      <c r="K135" s="121">
        <v>0</v>
      </c>
      <c r="L135" s="121">
        <v>8895.34</v>
      </c>
      <c r="M135" s="121">
        <v>26098.809999999998</v>
      </c>
      <c r="N135" s="121">
        <v>11430.579999999998</v>
      </c>
      <c r="O135" s="121">
        <v>0</v>
      </c>
      <c r="P135" s="121">
        <v>11839.779999999981</v>
      </c>
      <c r="Q135" s="121">
        <v>13183.32</v>
      </c>
      <c r="R135" s="121">
        <v>23635.200000000004</v>
      </c>
      <c r="S135" s="121">
        <v>0</v>
      </c>
      <c r="T135" s="121">
        <v>5642.42</v>
      </c>
      <c r="U135" s="121">
        <v>0</v>
      </c>
      <c r="V135" s="121">
        <v>0</v>
      </c>
      <c r="W135" s="121">
        <v>33389.129999999997</v>
      </c>
      <c r="X135" s="121">
        <v>185947.38</v>
      </c>
      <c r="Y135" s="121">
        <v>501274.66000000009</v>
      </c>
      <c r="Z135" s="121">
        <v>0</v>
      </c>
      <c r="AA135" s="121">
        <v>4889.5</v>
      </c>
      <c r="AB135" s="121">
        <v>1067.47</v>
      </c>
      <c r="AC135" s="121">
        <f t="shared" si="98"/>
        <v>869672.46</v>
      </c>
      <c r="AD135" s="153">
        <f t="shared" si="99"/>
        <v>258.40774390243888</v>
      </c>
      <c r="AE135" s="105">
        <f t="shared" si="100"/>
        <v>0</v>
      </c>
      <c r="AF135" s="105">
        <f t="shared" si="101"/>
        <v>0</v>
      </c>
      <c r="AG135" s="105">
        <f t="shared" si="102"/>
        <v>0</v>
      </c>
      <c r="AH135" s="105">
        <f t="shared" si="103"/>
        <v>0</v>
      </c>
      <c r="AI135" s="105">
        <f t="shared" si="104"/>
        <v>0</v>
      </c>
      <c r="AJ135" s="105">
        <f t="shared" si="105"/>
        <v>0</v>
      </c>
      <c r="AK135" s="105">
        <f t="shared" si="106"/>
        <v>54.23987804878049</v>
      </c>
      <c r="AL135" s="105">
        <f t="shared" si="107"/>
        <v>159.13908536585365</v>
      </c>
      <c r="AM135" s="105">
        <f t="shared" si="108"/>
        <v>69.698658536585356</v>
      </c>
      <c r="AN135" s="105">
        <f t="shared" si="109"/>
        <v>0</v>
      </c>
      <c r="AO135" s="105">
        <f t="shared" si="110"/>
        <v>72.193780487804759</v>
      </c>
      <c r="AP135" s="105">
        <f t="shared" si="111"/>
        <v>80.386097560975614</v>
      </c>
      <c r="AQ135" s="105">
        <f t="shared" si="112"/>
        <v>144.11707317073174</v>
      </c>
      <c r="AR135" s="105">
        <f t="shared" si="113"/>
        <v>0</v>
      </c>
      <c r="AS135" s="105">
        <f t="shared" si="114"/>
        <v>34.405000000000001</v>
      </c>
      <c r="AT135" s="105">
        <f t="shared" si="115"/>
        <v>0</v>
      </c>
      <c r="AU135" s="105">
        <f t="shared" si="116"/>
        <v>0</v>
      </c>
      <c r="AV135" s="105">
        <f t="shared" si="117"/>
        <v>203.59225609756095</v>
      </c>
      <c r="AW135" s="105">
        <f t="shared" si="118"/>
        <v>1133.8254878048781</v>
      </c>
      <c r="AX135" s="105">
        <f t="shared" si="119"/>
        <v>3056.5528048780493</v>
      </c>
      <c r="AY135" s="105">
        <f t="shared" si="120"/>
        <v>0</v>
      </c>
      <c r="AZ135" s="105">
        <f t="shared" si="121"/>
        <v>29.814024390243901</v>
      </c>
      <c r="BA135" s="105">
        <f t="shared" si="122"/>
        <v>6.5089634146341462</v>
      </c>
      <c r="BB135" s="2"/>
      <c r="BC135" s="105">
        <f t="shared" si="123"/>
        <v>102.53531247731722</v>
      </c>
      <c r="BD135" s="105">
        <f t="shared" si="124"/>
        <v>0</v>
      </c>
      <c r="BE135" s="105">
        <f t="shared" si="125"/>
        <v>0</v>
      </c>
      <c r="BF135" s="105">
        <f t="shared" si="126"/>
        <v>0</v>
      </c>
      <c r="BG135" s="105">
        <f t="shared" si="127"/>
        <v>0</v>
      </c>
      <c r="BH135" s="105">
        <f t="shared" si="128"/>
        <v>0</v>
      </c>
      <c r="BI135" s="105">
        <f t="shared" si="129"/>
        <v>0</v>
      </c>
      <c r="BJ135" s="105">
        <f t="shared" si="130"/>
        <v>21.522198833805135</v>
      </c>
      <c r="BK135" s="105">
        <f t="shared" si="131"/>
        <v>63.145846942972582</v>
      </c>
      <c r="BL135" s="105">
        <f t="shared" si="132"/>
        <v>27.656190268805492</v>
      </c>
      <c r="BM135" s="105">
        <f t="shared" si="133"/>
        <v>0</v>
      </c>
      <c r="BN135" s="105">
        <f t="shared" si="134"/>
        <v>28.64624615905732</v>
      </c>
      <c r="BO135" s="105">
        <f t="shared" si="135"/>
        <v>31.896929665384334</v>
      </c>
      <c r="BP135" s="105">
        <f t="shared" si="136"/>
        <v>57.185163678594769</v>
      </c>
      <c r="BQ135" s="105">
        <f t="shared" si="137"/>
        <v>0</v>
      </c>
      <c r="BR135" s="105">
        <f t="shared" si="138"/>
        <v>13.651786794415814</v>
      </c>
      <c r="BS135" s="105">
        <f t="shared" si="139"/>
        <v>0</v>
      </c>
      <c r="BT135" s="105">
        <f t="shared" si="140"/>
        <v>0</v>
      </c>
      <c r="BU135" s="105">
        <f t="shared" si="141"/>
        <v>80.784713653190096</v>
      </c>
      <c r="BV135" s="105">
        <f t="shared" si="142"/>
        <v>449.89809102126736</v>
      </c>
      <c r="BW135" s="105">
        <f t="shared" si="143"/>
        <v>1212.8297403885706</v>
      </c>
      <c r="BX135" s="105">
        <f t="shared" si="144"/>
        <v>0</v>
      </c>
      <c r="BY135" s="105">
        <f t="shared" si="145"/>
        <v>11.830103312283757</v>
      </c>
      <c r="BZ135" s="105">
        <f t="shared" si="146"/>
        <v>2.5827345092061651</v>
      </c>
      <c r="CA135" s="103" t="s">
        <v>829</v>
      </c>
      <c r="CB135" s="108">
        <v>62</v>
      </c>
    </row>
    <row r="136" spans="1:80" x14ac:dyDescent="0.3">
      <c r="A136" s="18" t="s">
        <v>225</v>
      </c>
      <c r="B136" s="21" t="s">
        <v>226</v>
      </c>
      <c r="C136" s="22">
        <f>_xlfn.XLOOKUP(A136,Rankings!K:K,Rankings!L:L)</f>
        <v>81.046052631578945</v>
      </c>
      <c r="D136" s="118">
        <f>_xlfn.XLOOKUP(A136,Rankings!K:K,Rankings!M:M)</f>
        <v>445.1</v>
      </c>
      <c r="E136" s="121">
        <v>15377.160000000007</v>
      </c>
      <c r="F136" s="121">
        <v>0</v>
      </c>
      <c r="G136" s="121">
        <v>0</v>
      </c>
      <c r="H136" s="121">
        <v>0</v>
      </c>
      <c r="I136" s="121">
        <v>159.93000000000004</v>
      </c>
      <c r="J136" s="121">
        <v>0</v>
      </c>
      <c r="K136" s="121">
        <v>0</v>
      </c>
      <c r="L136" s="121">
        <v>6093.7500000000009</v>
      </c>
      <c r="M136" s="121">
        <v>1919.4900000000002</v>
      </c>
      <c r="N136" s="121">
        <v>5243.1</v>
      </c>
      <c r="O136" s="121">
        <v>0</v>
      </c>
      <c r="P136" s="121">
        <v>2138.98</v>
      </c>
      <c r="Q136" s="121">
        <v>14028.88</v>
      </c>
      <c r="R136" s="121">
        <v>8252.82</v>
      </c>
      <c r="S136" s="121">
        <v>0</v>
      </c>
      <c r="T136" s="121">
        <v>3599.4500000000003</v>
      </c>
      <c r="U136" s="121">
        <v>0</v>
      </c>
      <c r="V136" s="121">
        <v>0</v>
      </c>
      <c r="W136" s="121">
        <v>1993.49</v>
      </c>
      <c r="X136" s="121">
        <v>103515.14000000003</v>
      </c>
      <c r="Y136" s="121">
        <v>300065.65999999997</v>
      </c>
      <c r="Z136" s="121">
        <v>0</v>
      </c>
      <c r="AA136" s="121">
        <v>1960</v>
      </c>
      <c r="AB136" s="121">
        <v>3168.06</v>
      </c>
      <c r="AC136" s="121">
        <f t="shared" si="98"/>
        <v>467515.91</v>
      </c>
      <c r="AD136" s="153">
        <f t="shared" si="99"/>
        <v>189.73360824742278</v>
      </c>
      <c r="AE136" s="105">
        <f t="shared" si="100"/>
        <v>0</v>
      </c>
      <c r="AF136" s="105">
        <f t="shared" si="101"/>
        <v>0</v>
      </c>
      <c r="AG136" s="105">
        <f t="shared" si="102"/>
        <v>0</v>
      </c>
      <c r="AH136" s="105">
        <f t="shared" si="103"/>
        <v>1.9733225099439895</v>
      </c>
      <c r="AI136" s="105">
        <f t="shared" si="104"/>
        <v>0</v>
      </c>
      <c r="AJ136" s="105">
        <f t="shared" si="105"/>
        <v>0</v>
      </c>
      <c r="AK136" s="105">
        <f t="shared" si="106"/>
        <v>75.188732851692521</v>
      </c>
      <c r="AL136" s="105">
        <f t="shared" si="107"/>
        <v>23.683941878399224</v>
      </c>
      <c r="AM136" s="105">
        <f t="shared" si="108"/>
        <v>64.692848445490711</v>
      </c>
      <c r="AN136" s="105">
        <f t="shared" si="109"/>
        <v>0</v>
      </c>
      <c r="AO136" s="105">
        <f t="shared" si="110"/>
        <v>26.392155207403199</v>
      </c>
      <c r="AP136" s="105">
        <f t="shared" si="111"/>
        <v>173.09763454825878</v>
      </c>
      <c r="AQ136" s="105">
        <f t="shared" si="112"/>
        <v>101.82877181589414</v>
      </c>
      <c r="AR136" s="105">
        <f t="shared" si="113"/>
        <v>0</v>
      </c>
      <c r="AS136" s="105">
        <f t="shared" si="114"/>
        <v>44.412403604188654</v>
      </c>
      <c r="AT136" s="105">
        <f t="shared" si="115"/>
        <v>0</v>
      </c>
      <c r="AU136" s="105">
        <f t="shared" si="116"/>
        <v>0</v>
      </c>
      <c r="AV136" s="105">
        <f t="shared" si="117"/>
        <v>24.597003003490546</v>
      </c>
      <c r="AW136" s="105">
        <f t="shared" si="118"/>
        <v>1277.2385161133213</v>
      </c>
      <c r="AX136" s="105">
        <f t="shared" si="119"/>
        <v>3702.4093124441915</v>
      </c>
      <c r="AY136" s="105">
        <f t="shared" si="120"/>
        <v>0</v>
      </c>
      <c r="AZ136" s="105">
        <f t="shared" si="121"/>
        <v>24.183781151067457</v>
      </c>
      <c r="BA136" s="105">
        <f t="shared" si="122"/>
        <v>39.089627404821819</v>
      </c>
      <c r="BB136" s="2"/>
      <c r="BC136" s="105">
        <f t="shared" si="123"/>
        <v>34.547652212985859</v>
      </c>
      <c r="BD136" s="105">
        <f t="shared" si="124"/>
        <v>0</v>
      </c>
      <c r="BE136" s="105">
        <f t="shared" si="125"/>
        <v>0</v>
      </c>
      <c r="BF136" s="105">
        <f t="shared" si="126"/>
        <v>0</v>
      </c>
      <c r="BG136" s="105">
        <f t="shared" si="127"/>
        <v>0.35931251404178843</v>
      </c>
      <c r="BH136" s="105">
        <f t="shared" si="128"/>
        <v>0</v>
      </c>
      <c r="BI136" s="105">
        <f t="shared" si="129"/>
        <v>0</v>
      </c>
      <c r="BJ136" s="105">
        <f t="shared" si="130"/>
        <v>13.690743653111662</v>
      </c>
      <c r="BK136" s="105">
        <f t="shared" si="131"/>
        <v>4.312491574926983</v>
      </c>
      <c r="BL136" s="105">
        <f t="shared" si="132"/>
        <v>11.779600089867445</v>
      </c>
      <c r="BM136" s="105">
        <f t="shared" si="133"/>
        <v>0</v>
      </c>
      <c r="BN136" s="105">
        <f t="shared" si="134"/>
        <v>4.8056167153448657</v>
      </c>
      <c r="BO136" s="105">
        <f t="shared" si="135"/>
        <v>31.518490226915297</v>
      </c>
      <c r="BP136" s="105">
        <f t="shared" si="136"/>
        <v>18.541496292967871</v>
      </c>
      <c r="BQ136" s="105">
        <f t="shared" si="137"/>
        <v>0</v>
      </c>
      <c r="BR136" s="105">
        <f t="shared" si="138"/>
        <v>8.0868344192316339</v>
      </c>
      <c r="BS136" s="105">
        <f t="shared" si="139"/>
        <v>0</v>
      </c>
      <c r="BT136" s="105">
        <f t="shared" si="140"/>
        <v>0</v>
      </c>
      <c r="BU136" s="105">
        <f t="shared" si="141"/>
        <v>4.4787463491350259</v>
      </c>
      <c r="BV136" s="105">
        <f t="shared" si="142"/>
        <v>232.56603010559431</v>
      </c>
      <c r="BW136" s="105">
        <f t="shared" si="143"/>
        <v>674.15335879577617</v>
      </c>
      <c r="BX136" s="105">
        <f t="shared" si="144"/>
        <v>0</v>
      </c>
      <c r="BY136" s="105">
        <f t="shared" si="145"/>
        <v>4.403504830375196</v>
      </c>
      <c r="BZ136" s="105">
        <f t="shared" si="146"/>
        <v>7.1176364861828798</v>
      </c>
      <c r="CA136" s="103" t="s">
        <v>831</v>
      </c>
      <c r="CB136" s="108">
        <v>66</v>
      </c>
    </row>
    <row r="137" spans="1:80" x14ac:dyDescent="0.3">
      <c r="A137" s="18" t="s">
        <v>227</v>
      </c>
      <c r="B137" s="21" t="s">
        <v>228</v>
      </c>
      <c r="C137" s="22">
        <f>_xlfn.XLOOKUP(A137,Rankings!K:K,Rankings!L:L)</f>
        <v>124</v>
      </c>
      <c r="D137" s="118">
        <f>_xlfn.XLOOKUP(A137,Rankings!K:K,Rankings!M:M)</f>
        <v>1564.47</v>
      </c>
      <c r="E137" s="121">
        <v>44800.169999999984</v>
      </c>
      <c r="F137" s="121">
        <v>4432.53</v>
      </c>
      <c r="G137" s="121">
        <v>0</v>
      </c>
      <c r="H137" s="121">
        <v>16181.530000000002</v>
      </c>
      <c r="I137" s="121">
        <v>0</v>
      </c>
      <c r="J137" s="121">
        <v>20602.820000000003</v>
      </c>
      <c r="K137" s="121">
        <v>0</v>
      </c>
      <c r="L137" s="121">
        <v>14934.400000000001</v>
      </c>
      <c r="M137" s="121">
        <v>0</v>
      </c>
      <c r="N137" s="121">
        <v>12468.3</v>
      </c>
      <c r="O137" s="121">
        <v>0</v>
      </c>
      <c r="P137" s="121">
        <v>17439.269999999997</v>
      </c>
      <c r="Q137" s="121">
        <v>20981.090000000004</v>
      </c>
      <c r="R137" s="121">
        <v>22041.640000000014</v>
      </c>
      <c r="S137" s="121">
        <v>0</v>
      </c>
      <c r="T137" s="121">
        <v>7845.8299999999981</v>
      </c>
      <c r="U137" s="121">
        <v>0</v>
      </c>
      <c r="V137" s="121">
        <v>0</v>
      </c>
      <c r="W137" s="121">
        <v>16358.609999999997</v>
      </c>
      <c r="X137" s="121">
        <v>322078.67</v>
      </c>
      <c r="Y137" s="121">
        <v>516346.75000000012</v>
      </c>
      <c r="Z137" s="121">
        <v>0</v>
      </c>
      <c r="AA137" s="121">
        <v>4243.1000000000004</v>
      </c>
      <c r="AB137" s="121">
        <v>3430.6800000000003</v>
      </c>
      <c r="AC137" s="121">
        <f t="shared" si="98"/>
        <v>1044185.3900000001</v>
      </c>
      <c r="AD137" s="153">
        <f t="shared" si="99"/>
        <v>361.29169354838695</v>
      </c>
      <c r="AE137" s="105">
        <f t="shared" si="100"/>
        <v>35.746209677419351</v>
      </c>
      <c r="AF137" s="105">
        <f t="shared" si="101"/>
        <v>0</v>
      </c>
      <c r="AG137" s="105">
        <f t="shared" si="102"/>
        <v>130.49620967741939</v>
      </c>
      <c r="AH137" s="105">
        <f t="shared" si="103"/>
        <v>0</v>
      </c>
      <c r="AI137" s="105">
        <f t="shared" si="104"/>
        <v>166.15177419354842</v>
      </c>
      <c r="AJ137" s="105">
        <f t="shared" si="105"/>
        <v>0</v>
      </c>
      <c r="AK137" s="105">
        <f t="shared" si="106"/>
        <v>120.43870967741937</v>
      </c>
      <c r="AL137" s="105">
        <f t="shared" si="107"/>
        <v>0</v>
      </c>
      <c r="AM137" s="105">
        <f t="shared" si="108"/>
        <v>100.5508064516129</v>
      </c>
      <c r="AN137" s="105">
        <f t="shared" si="109"/>
        <v>0</v>
      </c>
      <c r="AO137" s="105">
        <f t="shared" si="110"/>
        <v>140.63927419354837</v>
      </c>
      <c r="AP137" s="105">
        <f t="shared" si="111"/>
        <v>169.20233870967746</v>
      </c>
      <c r="AQ137" s="105">
        <f t="shared" si="112"/>
        <v>177.75516129032269</v>
      </c>
      <c r="AR137" s="105">
        <f t="shared" si="113"/>
        <v>0</v>
      </c>
      <c r="AS137" s="105">
        <f t="shared" si="114"/>
        <v>63.272822580645148</v>
      </c>
      <c r="AT137" s="105">
        <f t="shared" si="115"/>
        <v>0</v>
      </c>
      <c r="AU137" s="105">
        <f t="shared" si="116"/>
        <v>0</v>
      </c>
      <c r="AV137" s="105">
        <f t="shared" si="117"/>
        <v>131.92427419354837</v>
      </c>
      <c r="AW137" s="105">
        <f t="shared" si="118"/>
        <v>2597.408629032258</v>
      </c>
      <c r="AX137" s="105">
        <f t="shared" si="119"/>
        <v>4164.0866935483882</v>
      </c>
      <c r="AY137" s="105">
        <f t="shared" si="120"/>
        <v>0</v>
      </c>
      <c r="AZ137" s="105">
        <f t="shared" si="121"/>
        <v>34.218548387096774</v>
      </c>
      <c r="BA137" s="105">
        <f t="shared" si="122"/>
        <v>27.666774193548388</v>
      </c>
      <c r="BB137" s="2"/>
      <c r="BC137" s="105">
        <f t="shared" si="123"/>
        <v>28.636004525494247</v>
      </c>
      <c r="BD137" s="105">
        <f t="shared" si="124"/>
        <v>2.8332470421292832</v>
      </c>
      <c r="BE137" s="105">
        <f t="shared" si="125"/>
        <v>0</v>
      </c>
      <c r="BF137" s="105">
        <f t="shared" si="126"/>
        <v>10.343138570889824</v>
      </c>
      <c r="BG137" s="105">
        <f t="shared" si="127"/>
        <v>0</v>
      </c>
      <c r="BH137" s="105">
        <f t="shared" si="128"/>
        <v>13.16920107128932</v>
      </c>
      <c r="BI137" s="105">
        <f t="shared" si="129"/>
        <v>0</v>
      </c>
      <c r="BJ137" s="105">
        <f t="shared" si="130"/>
        <v>9.5459804278765343</v>
      </c>
      <c r="BK137" s="105">
        <f t="shared" si="131"/>
        <v>0</v>
      </c>
      <c r="BL137" s="105">
        <f t="shared" si="132"/>
        <v>7.9696638478206667</v>
      </c>
      <c r="BM137" s="105">
        <f t="shared" si="133"/>
        <v>0</v>
      </c>
      <c r="BN137" s="105">
        <f t="shared" si="134"/>
        <v>11.14707856334733</v>
      </c>
      <c r="BO137" s="105">
        <f t="shared" si="135"/>
        <v>13.410989025037235</v>
      </c>
      <c r="BP137" s="105">
        <f t="shared" si="136"/>
        <v>14.088886332112482</v>
      </c>
      <c r="BQ137" s="105">
        <f t="shared" si="137"/>
        <v>0</v>
      </c>
      <c r="BR137" s="105">
        <f t="shared" si="138"/>
        <v>5.0150082775636466</v>
      </c>
      <c r="BS137" s="105">
        <f t="shared" si="139"/>
        <v>0</v>
      </c>
      <c r="BT137" s="105">
        <f t="shared" si="140"/>
        <v>0</v>
      </c>
      <c r="BU137" s="105">
        <f t="shared" si="141"/>
        <v>10.45632706283917</v>
      </c>
      <c r="BV137" s="105">
        <f t="shared" si="142"/>
        <v>205.8707869118615</v>
      </c>
      <c r="BW137" s="105">
        <f t="shared" si="143"/>
        <v>330.04579825755695</v>
      </c>
      <c r="BX137" s="105">
        <f t="shared" si="144"/>
        <v>0</v>
      </c>
      <c r="BY137" s="105">
        <f t="shared" si="145"/>
        <v>2.7121645029946246</v>
      </c>
      <c r="BZ137" s="105">
        <f t="shared" si="146"/>
        <v>2.1928704289631633</v>
      </c>
      <c r="CA137" s="103" t="s">
        <v>889</v>
      </c>
      <c r="CB137" s="108">
        <v>67</v>
      </c>
    </row>
    <row r="138" spans="1:80" x14ac:dyDescent="0.3">
      <c r="A138" s="18" t="s">
        <v>229</v>
      </c>
      <c r="B138" s="21" t="s">
        <v>230</v>
      </c>
      <c r="C138" s="22">
        <f>_xlfn.XLOOKUP(A138,Rankings!K:K,Rankings!L:L)</f>
        <v>89.331578947368428</v>
      </c>
      <c r="D138" s="118">
        <f>_xlfn.XLOOKUP(A138,Rankings!K:K,Rankings!M:M)</f>
        <v>466.84000000000003</v>
      </c>
      <c r="E138" s="121">
        <v>29411.72</v>
      </c>
      <c r="F138" s="121">
        <v>0</v>
      </c>
      <c r="G138" s="121">
        <v>0</v>
      </c>
      <c r="H138" s="121">
        <v>19667.859999999993</v>
      </c>
      <c r="I138" s="121">
        <v>0</v>
      </c>
      <c r="J138" s="121">
        <v>666.29999999999984</v>
      </c>
      <c r="K138" s="121">
        <v>0</v>
      </c>
      <c r="L138" s="121">
        <v>4348.6099999999997</v>
      </c>
      <c r="M138" s="121">
        <v>21226.67</v>
      </c>
      <c r="N138" s="121">
        <v>4267.6000000000004</v>
      </c>
      <c r="O138" s="121">
        <v>0</v>
      </c>
      <c r="P138" s="121">
        <v>8664.5399999999954</v>
      </c>
      <c r="Q138" s="121">
        <v>5805.84</v>
      </c>
      <c r="R138" s="121">
        <v>22497.730000000003</v>
      </c>
      <c r="S138" s="121">
        <v>0</v>
      </c>
      <c r="T138" s="121">
        <v>2772.06</v>
      </c>
      <c r="U138" s="121">
        <v>0</v>
      </c>
      <c r="V138" s="121">
        <v>0</v>
      </c>
      <c r="W138" s="121">
        <v>1784.3000000000002</v>
      </c>
      <c r="X138" s="121">
        <v>96311.959999999977</v>
      </c>
      <c r="Y138" s="121">
        <v>362822.22000000003</v>
      </c>
      <c r="Z138" s="121">
        <v>0</v>
      </c>
      <c r="AA138" s="121">
        <v>3409</v>
      </c>
      <c r="AB138" s="121">
        <v>2118.23</v>
      </c>
      <c r="AC138" s="121">
        <f t="shared" si="98"/>
        <v>585774.64</v>
      </c>
      <c r="AD138" s="153">
        <f t="shared" si="99"/>
        <v>329.24213751251989</v>
      </c>
      <c r="AE138" s="105">
        <f t="shared" si="100"/>
        <v>0</v>
      </c>
      <c r="AF138" s="105">
        <f t="shared" si="101"/>
        <v>0</v>
      </c>
      <c r="AG138" s="105">
        <f t="shared" si="102"/>
        <v>220.16693572143984</v>
      </c>
      <c r="AH138" s="105">
        <f t="shared" si="103"/>
        <v>0</v>
      </c>
      <c r="AI138" s="105">
        <f t="shared" si="104"/>
        <v>7.4587285689035507</v>
      </c>
      <c r="AJ138" s="105">
        <f t="shared" si="105"/>
        <v>0</v>
      </c>
      <c r="AK138" s="105">
        <f t="shared" si="106"/>
        <v>48.679426147410588</v>
      </c>
      <c r="AL138" s="105">
        <f t="shared" si="107"/>
        <v>237.61664408177691</v>
      </c>
      <c r="AM138" s="105">
        <f t="shared" si="108"/>
        <v>47.772579979968185</v>
      </c>
      <c r="AN138" s="105">
        <f t="shared" si="109"/>
        <v>0</v>
      </c>
      <c r="AO138" s="105">
        <f t="shared" si="110"/>
        <v>96.993024214929534</v>
      </c>
      <c r="AP138" s="105">
        <f t="shared" si="111"/>
        <v>64.992022624167788</v>
      </c>
      <c r="AQ138" s="105">
        <f t="shared" si="112"/>
        <v>251.84520709361931</v>
      </c>
      <c r="AR138" s="105">
        <f t="shared" si="113"/>
        <v>0</v>
      </c>
      <c r="AS138" s="105">
        <f t="shared" si="114"/>
        <v>31.031131797560828</v>
      </c>
      <c r="AT138" s="105">
        <f t="shared" si="115"/>
        <v>0</v>
      </c>
      <c r="AU138" s="105">
        <f t="shared" si="116"/>
        <v>0</v>
      </c>
      <c r="AV138" s="105">
        <f t="shared" si="117"/>
        <v>19.973899723089612</v>
      </c>
      <c r="AW138" s="105">
        <f t="shared" si="118"/>
        <v>1078.1401284392855</v>
      </c>
      <c r="AX138" s="105">
        <f t="shared" si="119"/>
        <v>4061.5225240087198</v>
      </c>
      <c r="AY138" s="105">
        <f t="shared" si="120"/>
        <v>0</v>
      </c>
      <c r="AZ138" s="105">
        <f t="shared" si="121"/>
        <v>38.161197195545867</v>
      </c>
      <c r="BA138" s="105">
        <f t="shared" si="122"/>
        <v>23.711995522300121</v>
      </c>
      <c r="BB138" s="2"/>
      <c r="BC138" s="105">
        <f t="shared" si="123"/>
        <v>63.001713649216001</v>
      </c>
      <c r="BD138" s="105">
        <f t="shared" si="124"/>
        <v>0</v>
      </c>
      <c r="BE138" s="105">
        <f t="shared" si="125"/>
        <v>0</v>
      </c>
      <c r="BF138" s="105">
        <f t="shared" si="126"/>
        <v>42.129766086882</v>
      </c>
      <c r="BG138" s="105">
        <f t="shared" si="127"/>
        <v>0</v>
      </c>
      <c r="BH138" s="105">
        <f t="shared" si="128"/>
        <v>1.4272555907805669</v>
      </c>
      <c r="BI138" s="105">
        <f t="shared" si="129"/>
        <v>0</v>
      </c>
      <c r="BJ138" s="105">
        <f t="shared" si="130"/>
        <v>9.3149901465170064</v>
      </c>
      <c r="BK138" s="105">
        <f t="shared" si="131"/>
        <v>45.468833004883891</v>
      </c>
      <c r="BL138" s="105">
        <f t="shared" si="132"/>
        <v>9.141461742781253</v>
      </c>
      <c r="BM138" s="105">
        <f t="shared" si="133"/>
        <v>0</v>
      </c>
      <c r="BN138" s="105">
        <f t="shared" si="134"/>
        <v>18.559977722560181</v>
      </c>
      <c r="BO138" s="105">
        <f t="shared" si="135"/>
        <v>12.436466455316596</v>
      </c>
      <c r="BP138" s="105">
        <f t="shared" si="136"/>
        <v>48.191521720503815</v>
      </c>
      <c r="BQ138" s="105">
        <f t="shared" si="137"/>
        <v>0</v>
      </c>
      <c r="BR138" s="105">
        <f t="shared" si="138"/>
        <v>5.9379230571502006</v>
      </c>
      <c r="BS138" s="105">
        <f t="shared" si="139"/>
        <v>0</v>
      </c>
      <c r="BT138" s="105">
        <f t="shared" si="140"/>
        <v>0</v>
      </c>
      <c r="BU138" s="105">
        <f t="shared" si="141"/>
        <v>3.8220803701482309</v>
      </c>
      <c r="BV138" s="105">
        <f t="shared" si="142"/>
        <v>206.30614343243931</v>
      </c>
      <c r="BW138" s="105">
        <f t="shared" si="143"/>
        <v>777.18751606546141</v>
      </c>
      <c r="BX138" s="105">
        <f t="shared" si="144"/>
        <v>0</v>
      </c>
      <c r="BY138" s="105">
        <f t="shared" si="145"/>
        <v>7.302287721703367</v>
      </c>
      <c r="BZ138" s="105">
        <f t="shared" si="146"/>
        <v>4.5373789735241195</v>
      </c>
      <c r="CA138" s="103" t="s">
        <v>832</v>
      </c>
      <c r="CB138" s="108">
        <v>68</v>
      </c>
    </row>
    <row r="139" spans="1:80" x14ac:dyDescent="0.3">
      <c r="A139" s="18" t="s">
        <v>231</v>
      </c>
      <c r="B139" s="21" t="s">
        <v>232</v>
      </c>
      <c r="C139" s="22">
        <f>_xlfn.XLOOKUP(A139,Rankings!K:K,Rankings!L:L)</f>
        <v>252.27368421052631</v>
      </c>
      <c r="D139" s="118">
        <f>_xlfn.XLOOKUP(A139,Rankings!K:K,Rankings!M:M)</f>
        <v>1506.02</v>
      </c>
      <c r="E139" s="121">
        <v>69269.27</v>
      </c>
      <c r="F139" s="121">
        <v>20093.009999999998</v>
      </c>
      <c r="G139" s="121">
        <v>0</v>
      </c>
      <c r="H139" s="121">
        <v>32538.529999999984</v>
      </c>
      <c r="I139" s="121">
        <v>0</v>
      </c>
      <c r="J139" s="121">
        <v>24075.48</v>
      </c>
      <c r="K139" s="121">
        <v>0</v>
      </c>
      <c r="L139" s="121">
        <v>17534.25</v>
      </c>
      <c r="M139" s="121">
        <v>16536.540000000005</v>
      </c>
      <c r="N139" s="121">
        <v>11441.28</v>
      </c>
      <c r="O139" s="121">
        <v>0</v>
      </c>
      <c r="P139" s="121">
        <v>22158.53999999999</v>
      </c>
      <c r="Q139" s="121">
        <v>39015.870000000003</v>
      </c>
      <c r="R139" s="121">
        <v>50784.630000000012</v>
      </c>
      <c r="S139" s="121">
        <v>0</v>
      </c>
      <c r="T139" s="121">
        <v>3996.13</v>
      </c>
      <c r="U139" s="121">
        <v>0</v>
      </c>
      <c r="V139" s="121">
        <v>0</v>
      </c>
      <c r="W139" s="121">
        <v>14832</v>
      </c>
      <c r="X139" s="121">
        <v>337269.58000000007</v>
      </c>
      <c r="Y139" s="121">
        <v>798732.53</v>
      </c>
      <c r="Z139" s="121">
        <v>0</v>
      </c>
      <c r="AA139" s="121">
        <v>5300</v>
      </c>
      <c r="AB139" s="121">
        <v>3330.32</v>
      </c>
      <c r="AC139" s="121">
        <f t="shared" si="98"/>
        <v>1466907.9600000002</v>
      </c>
      <c r="AD139" s="153">
        <f t="shared" si="99"/>
        <v>274.57984853542519</v>
      </c>
      <c r="AE139" s="105">
        <f t="shared" si="100"/>
        <v>79.647665442710505</v>
      </c>
      <c r="AF139" s="105">
        <f t="shared" si="101"/>
        <v>0</v>
      </c>
      <c r="AG139" s="105">
        <f t="shared" si="102"/>
        <v>128.98107110072596</v>
      </c>
      <c r="AH139" s="105">
        <f t="shared" si="103"/>
        <v>0</v>
      </c>
      <c r="AI139" s="105">
        <f t="shared" si="104"/>
        <v>95.433973128598851</v>
      </c>
      <c r="AJ139" s="105">
        <f t="shared" si="105"/>
        <v>0</v>
      </c>
      <c r="AK139" s="105">
        <f t="shared" si="106"/>
        <v>69.504871484603186</v>
      </c>
      <c r="AL139" s="105">
        <f t="shared" si="107"/>
        <v>65.550000000000026</v>
      </c>
      <c r="AM139" s="105">
        <f t="shared" si="108"/>
        <v>45.352649586914801</v>
      </c>
      <c r="AN139" s="105">
        <f t="shared" si="109"/>
        <v>0</v>
      </c>
      <c r="AO139" s="105">
        <f t="shared" si="110"/>
        <v>87.835320871234217</v>
      </c>
      <c r="AP139" s="105">
        <f t="shared" si="111"/>
        <v>154.65691604773431</v>
      </c>
      <c r="AQ139" s="105">
        <f t="shared" si="112"/>
        <v>201.30767962947513</v>
      </c>
      <c r="AR139" s="105">
        <f t="shared" si="113"/>
        <v>0</v>
      </c>
      <c r="AS139" s="105">
        <f t="shared" si="114"/>
        <v>15.840455228240007</v>
      </c>
      <c r="AT139" s="105">
        <f t="shared" si="115"/>
        <v>0</v>
      </c>
      <c r="AU139" s="105">
        <f t="shared" si="116"/>
        <v>0</v>
      </c>
      <c r="AV139" s="105">
        <f t="shared" si="117"/>
        <v>58.793290494867733</v>
      </c>
      <c r="AW139" s="105">
        <f t="shared" si="118"/>
        <v>1336.9193899691231</v>
      </c>
      <c r="AX139" s="105">
        <f t="shared" si="119"/>
        <v>3166.1349557706753</v>
      </c>
      <c r="AY139" s="105">
        <f t="shared" si="120"/>
        <v>0</v>
      </c>
      <c r="AZ139" s="105">
        <f t="shared" si="121"/>
        <v>21.008929316531752</v>
      </c>
      <c r="BA139" s="105">
        <f t="shared" si="122"/>
        <v>13.201218392723025</v>
      </c>
      <c r="BB139" s="2"/>
      <c r="BC139" s="105">
        <f t="shared" si="123"/>
        <v>45.994920386183452</v>
      </c>
      <c r="BD139" s="105">
        <f t="shared" si="124"/>
        <v>13.341794929682209</v>
      </c>
      <c r="BE139" s="105">
        <f t="shared" si="125"/>
        <v>0</v>
      </c>
      <c r="BF139" s="105">
        <f t="shared" si="126"/>
        <v>21.605642687348098</v>
      </c>
      <c r="BG139" s="105">
        <f t="shared" si="127"/>
        <v>0</v>
      </c>
      <c r="BH139" s="105">
        <f t="shared" si="128"/>
        <v>15.986162202361191</v>
      </c>
      <c r="BI139" s="105">
        <f t="shared" si="129"/>
        <v>0</v>
      </c>
      <c r="BJ139" s="105">
        <f t="shared" si="130"/>
        <v>11.642773668344377</v>
      </c>
      <c r="BK139" s="105">
        <f t="shared" si="131"/>
        <v>10.980292426395403</v>
      </c>
      <c r="BL139" s="105">
        <f t="shared" si="132"/>
        <v>7.5970305839231891</v>
      </c>
      <c r="BM139" s="105">
        <f t="shared" si="133"/>
        <v>0</v>
      </c>
      <c r="BN139" s="105">
        <f t="shared" si="134"/>
        <v>14.713310580204771</v>
      </c>
      <c r="BO139" s="105">
        <f t="shared" si="135"/>
        <v>25.906608145974158</v>
      </c>
      <c r="BP139" s="105">
        <f t="shared" si="136"/>
        <v>33.721086041354042</v>
      </c>
      <c r="BQ139" s="105">
        <f t="shared" si="137"/>
        <v>0</v>
      </c>
      <c r="BR139" s="105">
        <f t="shared" si="138"/>
        <v>2.6534375373501016</v>
      </c>
      <c r="BS139" s="105">
        <f t="shared" si="139"/>
        <v>0</v>
      </c>
      <c r="BT139" s="105">
        <f t="shared" si="140"/>
        <v>0</v>
      </c>
      <c r="BU139" s="105">
        <f t="shared" si="141"/>
        <v>9.8484747878514227</v>
      </c>
      <c r="BV139" s="105">
        <f t="shared" si="142"/>
        <v>223.94761025749995</v>
      </c>
      <c r="BW139" s="105">
        <f t="shared" si="143"/>
        <v>530.35984249877163</v>
      </c>
      <c r="BX139" s="105">
        <f t="shared" si="144"/>
        <v>0</v>
      </c>
      <c r="BY139" s="105">
        <f t="shared" si="145"/>
        <v>3.5192095722500367</v>
      </c>
      <c r="BZ139" s="105">
        <f t="shared" si="146"/>
        <v>2.2113384948407062</v>
      </c>
      <c r="CA139" s="103" t="s">
        <v>833</v>
      </c>
      <c r="CB139" s="108">
        <v>69</v>
      </c>
    </row>
    <row r="140" spans="1:80" x14ac:dyDescent="0.3">
      <c r="A140" s="18" t="s">
        <v>233</v>
      </c>
      <c r="B140" s="21" t="s">
        <v>234</v>
      </c>
      <c r="C140" s="22">
        <f>_xlfn.XLOOKUP(A140,Rankings!K:K,Rankings!L:L)</f>
        <v>338</v>
      </c>
      <c r="D140" s="118">
        <f>_xlfn.XLOOKUP(A140,Rankings!K:K,Rankings!M:M)</f>
        <v>1390.77</v>
      </c>
      <c r="E140" s="121">
        <v>72460.58</v>
      </c>
      <c r="F140" s="121">
        <v>4158.12</v>
      </c>
      <c r="G140" s="121">
        <v>0</v>
      </c>
      <c r="H140" s="121">
        <v>44174.69999999999</v>
      </c>
      <c r="I140" s="121">
        <v>0</v>
      </c>
      <c r="J140" s="121">
        <v>17185.250000000004</v>
      </c>
      <c r="K140" s="121">
        <v>0</v>
      </c>
      <c r="L140" s="121">
        <v>19401.91</v>
      </c>
      <c r="M140" s="121">
        <v>0</v>
      </c>
      <c r="N140" s="121">
        <v>9494.3600000000024</v>
      </c>
      <c r="O140" s="121">
        <v>0</v>
      </c>
      <c r="P140" s="121">
        <v>46112.890000000043</v>
      </c>
      <c r="Q140" s="121">
        <v>25969.15</v>
      </c>
      <c r="R140" s="121">
        <v>34056.910000000003</v>
      </c>
      <c r="S140" s="121">
        <v>0</v>
      </c>
      <c r="T140" s="121">
        <v>11534.879999999997</v>
      </c>
      <c r="U140" s="121">
        <v>0</v>
      </c>
      <c r="V140" s="121">
        <v>0</v>
      </c>
      <c r="W140" s="121">
        <v>125248.62999999998</v>
      </c>
      <c r="X140" s="121">
        <v>382337.43000000011</v>
      </c>
      <c r="Y140" s="121">
        <v>913577.06999999983</v>
      </c>
      <c r="Z140" s="121">
        <v>0</v>
      </c>
      <c r="AA140" s="121">
        <v>6257.62</v>
      </c>
      <c r="AB140" s="121">
        <v>4863.62</v>
      </c>
      <c r="AC140" s="121">
        <f t="shared" si="98"/>
        <v>1716833.12</v>
      </c>
      <c r="AD140" s="153">
        <f t="shared" si="99"/>
        <v>214.38041420118344</v>
      </c>
      <c r="AE140" s="105">
        <f t="shared" si="100"/>
        <v>12.302130177514792</v>
      </c>
      <c r="AF140" s="105">
        <f t="shared" si="101"/>
        <v>0</v>
      </c>
      <c r="AG140" s="105">
        <f t="shared" si="102"/>
        <v>130.69437869822482</v>
      </c>
      <c r="AH140" s="105">
        <f t="shared" si="103"/>
        <v>0</v>
      </c>
      <c r="AI140" s="105">
        <f t="shared" si="104"/>
        <v>50.843934911242613</v>
      </c>
      <c r="AJ140" s="105">
        <f t="shared" si="105"/>
        <v>0</v>
      </c>
      <c r="AK140" s="105">
        <f t="shared" si="106"/>
        <v>57.402100591715978</v>
      </c>
      <c r="AL140" s="105">
        <f t="shared" si="107"/>
        <v>0</v>
      </c>
      <c r="AM140" s="105">
        <f t="shared" si="108"/>
        <v>28.089822485207108</v>
      </c>
      <c r="AN140" s="105">
        <f t="shared" si="109"/>
        <v>0</v>
      </c>
      <c r="AO140" s="105">
        <f t="shared" si="110"/>
        <v>136.42866863905337</v>
      </c>
      <c r="AP140" s="105">
        <f t="shared" si="111"/>
        <v>76.831804733727822</v>
      </c>
      <c r="AQ140" s="105">
        <f t="shared" si="112"/>
        <v>100.76008875739646</v>
      </c>
      <c r="AR140" s="105">
        <f t="shared" si="113"/>
        <v>0</v>
      </c>
      <c r="AS140" s="105">
        <f t="shared" si="114"/>
        <v>34.126863905325436</v>
      </c>
      <c r="AT140" s="105">
        <f t="shared" si="115"/>
        <v>0</v>
      </c>
      <c r="AU140" s="105">
        <f t="shared" si="116"/>
        <v>0</v>
      </c>
      <c r="AV140" s="105">
        <f t="shared" si="117"/>
        <v>370.55807692307684</v>
      </c>
      <c r="AW140" s="105">
        <f t="shared" si="118"/>
        <v>1131.1758284023672</v>
      </c>
      <c r="AX140" s="105">
        <f t="shared" si="119"/>
        <v>2702.8907396449699</v>
      </c>
      <c r="AY140" s="105">
        <f t="shared" si="120"/>
        <v>0</v>
      </c>
      <c r="AZ140" s="105">
        <f t="shared" si="121"/>
        <v>18.513668639053254</v>
      </c>
      <c r="BA140" s="105">
        <f t="shared" si="122"/>
        <v>14.389408284023668</v>
      </c>
      <c r="BB140" s="2"/>
      <c r="BC140" s="105">
        <f t="shared" si="123"/>
        <v>52.101051935258887</v>
      </c>
      <c r="BD140" s="105">
        <f t="shared" si="124"/>
        <v>2.989797018917578</v>
      </c>
      <c r="BE140" s="105">
        <f t="shared" si="125"/>
        <v>0</v>
      </c>
      <c r="BF140" s="105">
        <f t="shared" si="126"/>
        <v>31.762764511745285</v>
      </c>
      <c r="BG140" s="105">
        <f t="shared" si="127"/>
        <v>0</v>
      </c>
      <c r="BH140" s="105">
        <f t="shared" si="128"/>
        <v>12.356644161148143</v>
      </c>
      <c r="BI140" s="105">
        <f t="shared" si="129"/>
        <v>0</v>
      </c>
      <c r="BJ140" s="105">
        <f t="shared" si="130"/>
        <v>13.95048066898193</v>
      </c>
      <c r="BK140" s="105">
        <f t="shared" si="131"/>
        <v>0</v>
      </c>
      <c r="BL140" s="105">
        <f t="shared" si="132"/>
        <v>6.8266931268290243</v>
      </c>
      <c r="BM140" s="105">
        <f t="shared" si="133"/>
        <v>0</v>
      </c>
      <c r="BN140" s="105">
        <f t="shared" si="134"/>
        <v>33.156373807315404</v>
      </c>
      <c r="BO140" s="105">
        <f t="shared" si="135"/>
        <v>18.672497968751124</v>
      </c>
      <c r="BP140" s="105">
        <f t="shared" si="136"/>
        <v>24.487808911610117</v>
      </c>
      <c r="BQ140" s="105">
        <f t="shared" si="137"/>
        <v>0</v>
      </c>
      <c r="BR140" s="105">
        <f t="shared" si="138"/>
        <v>8.2938803684289972</v>
      </c>
      <c r="BS140" s="105">
        <f t="shared" si="139"/>
        <v>0</v>
      </c>
      <c r="BT140" s="105">
        <f t="shared" si="140"/>
        <v>0</v>
      </c>
      <c r="BU140" s="105">
        <f t="shared" si="141"/>
        <v>90.057040344557322</v>
      </c>
      <c r="BV140" s="105">
        <f t="shared" si="142"/>
        <v>274.91061066891012</v>
      </c>
      <c r="BW140" s="105">
        <f t="shared" si="143"/>
        <v>656.88580426670103</v>
      </c>
      <c r="BX140" s="105">
        <f t="shared" si="144"/>
        <v>0</v>
      </c>
      <c r="BY140" s="105">
        <f t="shared" si="145"/>
        <v>4.4993924229024209</v>
      </c>
      <c r="BZ140" s="105">
        <f t="shared" si="146"/>
        <v>3.4970699684347522</v>
      </c>
      <c r="CA140" s="103" t="s">
        <v>834</v>
      </c>
      <c r="CB140" s="108">
        <v>71</v>
      </c>
    </row>
    <row r="141" spans="1:80" x14ac:dyDescent="0.3">
      <c r="A141" s="18" t="s">
        <v>238</v>
      </c>
      <c r="B141" s="21" t="s">
        <v>239</v>
      </c>
      <c r="C141" s="22">
        <f>_xlfn.XLOOKUP(A141,Rankings!K:K,Rankings!L:L)</f>
        <v>89</v>
      </c>
      <c r="D141" s="118">
        <f>_xlfn.XLOOKUP(A141,Rankings!K:K,Rankings!M:M)</f>
        <v>364.57</v>
      </c>
      <c r="E141" s="121">
        <v>33392.820000000014</v>
      </c>
      <c r="F141" s="121">
        <v>0</v>
      </c>
      <c r="G141" s="121">
        <v>0</v>
      </c>
      <c r="H141" s="121">
        <v>13843.000000000002</v>
      </c>
      <c r="I141" s="121">
        <v>0</v>
      </c>
      <c r="J141" s="121">
        <v>6591.95</v>
      </c>
      <c r="K141" s="121">
        <v>0</v>
      </c>
      <c r="L141" s="121">
        <v>4978.9000000000005</v>
      </c>
      <c r="M141" s="121">
        <v>9052.6900000000023</v>
      </c>
      <c r="N141" s="121">
        <v>4358.8399999999992</v>
      </c>
      <c r="O141" s="121">
        <v>0</v>
      </c>
      <c r="P141" s="121">
        <v>10522.02</v>
      </c>
      <c r="Q141" s="121">
        <v>17386.570000000003</v>
      </c>
      <c r="R141" s="121">
        <v>16860.990000000002</v>
      </c>
      <c r="S141" s="121">
        <v>0</v>
      </c>
      <c r="T141" s="121">
        <v>2632.6400000000003</v>
      </c>
      <c r="U141" s="121">
        <v>0</v>
      </c>
      <c r="V141" s="121">
        <v>0</v>
      </c>
      <c r="W141" s="121">
        <v>2513.4700000000007</v>
      </c>
      <c r="X141" s="121">
        <v>130627.75999999998</v>
      </c>
      <c r="Y141" s="121">
        <v>343896.31999999983</v>
      </c>
      <c r="Z141" s="121">
        <v>0</v>
      </c>
      <c r="AA141" s="121">
        <v>2387.3000000000002</v>
      </c>
      <c r="AB141" s="121">
        <v>200</v>
      </c>
      <c r="AC141" s="121">
        <f t="shared" si="98"/>
        <v>599245.2699999999</v>
      </c>
      <c r="AD141" s="153">
        <f t="shared" si="99"/>
        <v>375.2002247191013</v>
      </c>
      <c r="AE141" s="105">
        <f t="shared" si="100"/>
        <v>0</v>
      </c>
      <c r="AF141" s="105">
        <f t="shared" si="101"/>
        <v>0</v>
      </c>
      <c r="AG141" s="105">
        <f t="shared" si="102"/>
        <v>155.53932584269666</v>
      </c>
      <c r="AH141" s="105">
        <f t="shared" si="103"/>
        <v>0</v>
      </c>
      <c r="AI141" s="105">
        <f t="shared" si="104"/>
        <v>74.066853932584266</v>
      </c>
      <c r="AJ141" s="105">
        <f t="shared" si="105"/>
        <v>0</v>
      </c>
      <c r="AK141" s="105">
        <f t="shared" si="106"/>
        <v>55.942696629213486</v>
      </c>
      <c r="AL141" s="105">
        <f t="shared" si="107"/>
        <v>101.71561797752811</v>
      </c>
      <c r="AM141" s="105">
        <f t="shared" si="108"/>
        <v>48.975730337078645</v>
      </c>
      <c r="AN141" s="105">
        <f t="shared" si="109"/>
        <v>0</v>
      </c>
      <c r="AO141" s="105">
        <f t="shared" si="110"/>
        <v>118.22494382022472</v>
      </c>
      <c r="AP141" s="105">
        <f t="shared" si="111"/>
        <v>195.35471910112364</v>
      </c>
      <c r="AQ141" s="105">
        <f t="shared" si="112"/>
        <v>189.44932584269665</v>
      </c>
      <c r="AR141" s="105">
        <f t="shared" si="113"/>
        <v>0</v>
      </c>
      <c r="AS141" s="105">
        <f t="shared" si="114"/>
        <v>29.580224719101128</v>
      </c>
      <c r="AT141" s="105">
        <f t="shared" si="115"/>
        <v>0</v>
      </c>
      <c r="AU141" s="105">
        <f t="shared" si="116"/>
        <v>0</v>
      </c>
      <c r="AV141" s="105">
        <f t="shared" si="117"/>
        <v>28.241235955056187</v>
      </c>
      <c r="AW141" s="105">
        <f t="shared" si="118"/>
        <v>1467.727640449438</v>
      </c>
      <c r="AX141" s="105">
        <f t="shared" si="119"/>
        <v>3864.003595505616</v>
      </c>
      <c r="AY141" s="105">
        <f t="shared" si="120"/>
        <v>0</v>
      </c>
      <c r="AZ141" s="105">
        <f t="shared" si="121"/>
        <v>26.82359550561798</v>
      </c>
      <c r="BA141" s="105">
        <f t="shared" si="122"/>
        <v>2.2471910112359552</v>
      </c>
      <c r="BB141" s="2"/>
      <c r="BC141" s="105">
        <f t="shared" si="123"/>
        <v>91.595084620237586</v>
      </c>
      <c r="BD141" s="105">
        <f t="shared" si="124"/>
        <v>0</v>
      </c>
      <c r="BE141" s="105">
        <f t="shared" si="125"/>
        <v>0</v>
      </c>
      <c r="BF141" s="105">
        <f t="shared" si="126"/>
        <v>37.970760073511265</v>
      </c>
      <c r="BG141" s="105">
        <f t="shared" si="127"/>
        <v>0</v>
      </c>
      <c r="BH141" s="105">
        <f t="shared" si="128"/>
        <v>18.08143840689031</v>
      </c>
      <c r="BI141" s="105">
        <f t="shared" si="129"/>
        <v>0</v>
      </c>
      <c r="BJ141" s="105">
        <f t="shared" si="130"/>
        <v>13.656910881312232</v>
      </c>
      <c r="BK141" s="105">
        <f t="shared" si="131"/>
        <v>24.831143538963719</v>
      </c>
      <c r="BL141" s="105">
        <f t="shared" si="132"/>
        <v>11.956112680692321</v>
      </c>
      <c r="BM141" s="105">
        <f t="shared" si="133"/>
        <v>0</v>
      </c>
      <c r="BN141" s="105">
        <f t="shared" si="134"/>
        <v>28.861453218860579</v>
      </c>
      <c r="BO141" s="105">
        <f t="shared" si="135"/>
        <v>47.690621828455448</v>
      </c>
      <c r="BP141" s="105">
        <f t="shared" si="136"/>
        <v>46.24897824834737</v>
      </c>
      <c r="BQ141" s="105">
        <f t="shared" si="137"/>
        <v>0</v>
      </c>
      <c r="BR141" s="105">
        <f t="shared" si="138"/>
        <v>7.2212195188852633</v>
      </c>
      <c r="BS141" s="105">
        <f t="shared" si="139"/>
        <v>0</v>
      </c>
      <c r="BT141" s="105">
        <f t="shared" si="140"/>
        <v>0</v>
      </c>
      <c r="BU141" s="105">
        <f t="shared" si="141"/>
        <v>6.8943412787667686</v>
      </c>
      <c r="BV141" s="105">
        <f t="shared" si="142"/>
        <v>358.30638834791665</v>
      </c>
      <c r="BW141" s="105">
        <f t="shared" si="143"/>
        <v>943.29297528595282</v>
      </c>
      <c r="BX141" s="105">
        <f t="shared" si="144"/>
        <v>0</v>
      </c>
      <c r="BY141" s="105">
        <f t="shared" si="145"/>
        <v>6.5482623364511623</v>
      </c>
      <c r="BZ141" s="105">
        <f t="shared" si="146"/>
        <v>0.54859149134596918</v>
      </c>
      <c r="CA141" s="103" t="s">
        <v>835</v>
      </c>
      <c r="CB141" s="108">
        <v>72</v>
      </c>
    </row>
    <row r="142" spans="1:80" x14ac:dyDescent="0.3">
      <c r="A142" s="18" t="s">
        <v>241</v>
      </c>
      <c r="B142" s="21" t="s">
        <v>242</v>
      </c>
      <c r="C142" s="22">
        <f>_xlfn.XLOOKUP(A142,Rankings!K:K,Rankings!L:L)</f>
        <v>73</v>
      </c>
      <c r="D142" s="118">
        <f>_xlfn.XLOOKUP(A142,Rankings!K:K,Rankings!M:M)</f>
        <v>591.83000000000004</v>
      </c>
      <c r="E142" s="121">
        <v>31985.699999999986</v>
      </c>
      <c r="F142" s="121">
        <v>0</v>
      </c>
      <c r="G142" s="121">
        <v>0</v>
      </c>
      <c r="H142" s="121">
        <v>16512.809999999998</v>
      </c>
      <c r="I142" s="121">
        <v>0</v>
      </c>
      <c r="J142" s="121">
        <v>0</v>
      </c>
      <c r="K142" s="121">
        <v>0</v>
      </c>
      <c r="L142" s="121">
        <v>9407.42</v>
      </c>
      <c r="M142" s="121">
        <v>0</v>
      </c>
      <c r="N142" s="121">
        <v>7877.6499999999987</v>
      </c>
      <c r="O142" s="121">
        <v>0</v>
      </c>
      <c r="P142" s="121">
        <v>15901.619999999995</v>
      </c>
      <c r="Q142" s="121">
        <v>9171.4800000000014</v>
      </c>
      <c r="R142" s="121">
        <v>11732.799999999996</v>
      </c>
      <c r="S142" s="121">
        <v>0</v>
      </c>
      <c r="T142" s="121">
        <v>3044.35</v>
      </c>
      <c r="U142" s="121">
        <v>0</v>
      </c>
      <c r="V142" s="121">
        <v>0</v>
      </c>
      <c r="W142" s="121">
        <v>11205.73</v>
      </c>
      <c r="X142" s="121">
        <v>73389.169999999984</v>
      </c>
      <c r="Y142" s="121">
        <v>336378.44999999995</v>
      </c>
      <c r="Z142" s="121">
        <v>0</v>
      </c>
      <c r="AA142" s="121">
        <v>1476.0600000000002</v>
      </c>
      <c r="AB142" s="121">
        <v>2835.4500000000003</v>
      </c>
      <c r="AC142" s="121">
        <f t="shared" si="98"/>
        <v>530918.68999999994</v>
      </c>
      <c r="AD142" s="153">
        <f t="shared" si="99"/>
        <v>438.16027397260257</v>
      </c>
      <c r="AE142" s="105">
        <f t="shared" si="100"/>
        <v>0</v>
      </c>
      <c r="AF142" s="105">
        <f t="shared" si="101"/>
        <v>0</v>
      </c>
      <c r="AG142" s="105">
        <f t="shared" si="102"/>
        <v>226.20287671232873</v>
      </c>
      <c r="AH142" s="105">
        <f t="shared" si="103"/>
        <v>0</v>
      </c>
      <c r="AI142" s="105">
        <f t="shared" si="104"/>
        <v>0</v>
      </c>
      <c r="AJ142" s="105">
        <f t="shared" si="105"/>
        <v>0</v>
      </c>
      <c r="AK142" s="105">
        <f t="shared" si="106"/>
        <v>128.86876712328768</v>
      </c>
      <c r="AL142" s="105">
        <f t="shared" si="107"/>
        <v>0</v>
      </c>
      <c r="AM142" s="105">
        <f t="shared" si="108"/>
        <v>107.91301369863012</v>
      </c>
      <c r="AN142" s="105">
        <f t="shared" si="109"/>
        <v>0</v>
      </c>
      <c r="AO142" s="105">
        <f t="shared" si="110"/>
        <v>217.83041095890405</v>
      </c>
      <c r="AP142" s="105">
        <f t="shared" si="111"/>
        <v>125.63671232876715</v>
      </c>
      <c r="AQ142" s="105">
        <f t="shared" si="112"/>
        <v>160.72328767123281</v>
      </c>
      <c r="AR142" s="105">
        <f t="shared" si="113"/>
        <v>0</v>
      </c>
      <c r="AS142" s="105">
        <f t="shared" si="114"/>
        <v>41.703424657534242</v>
      </c>
      <c r="AT142" s="105">
        <f t="shared" si="115"/>
        <v>0</v>
      </c>
      <c r="AU142" s="105">
        <f t="shared" si="116"/>
        <v>0</v>
      </c>
      <c r="AV142" s="105">
        <f t="shared" si="117"/>
        <v>153.50315068493151</v>
      </c>
      <c r="AW142" s="105">
        <f t="shared" si="118"/>
        <v>1005.3310958904108</v>
      </c>
      <c r="AX142" s="105">
        <f t="shared" si="119"/>
        <v>4607.923972602739</v>
      </c>
      <c r="AY142" s="105">
        <f t="shared" si="120"/>
        <v>0</v>
      </c>
      <c r="AZ142" s="105">
        <f t="shared" si="121"/>
        <v>20.220000000000002</v>
      </c>
      <c r="BA142" s="105">
        <f t="shared" si="122"/>
        <v>38.841780821917808</v>
      </c>
      <c r="BB142" s="2"/>
      <c r="BC142" s="105">
        <f t="shared" si="123"/>
        <v>54.045418447865067</v>
      </c>
      <c r="BD142" s="105">
        <f t="shared" si="124"/>
        <v>0</v>
      </c>
      <c r="BE142" s="105">
        <f t="shared" si="125"/>
        <v>0</v>
      </c>
      <c r="BF142" s="105">
        <f t="shared" si="126"/>
        <v>27.901272324823001</v>
      </c>
      <c r="BG142" s="105">
        <f t="shared" si="127"/>
        <v>0</v>
      </c>
      <c r="BH142" s="105">
        <f t="shared" si="128"/>
        <v>0</v>
      </c>
      <c r="BI142" s="105">
        <f t="shared" si="129"/>
        <v>0</v>
      </c>
      <c r="BJ142" s="105">
        <f t="shared" si="130"/>
        <v>15.895476741631887</v>
      </c>
      <c r="BK142" s="105">
        <f t="shared" si="131"/>
        <v>0</v>
      </c>
      <c r="BL142" s="105">
        <f t="shared" si="132"/>
        <v>13.310663535136776</v>
      </c>
      <c r="BM142" s="105">
        <f t="shared" si="133"/>
        <v>0</v>
      </c>
      <c r="BN142" s="105">
        <f t="shared" si="134"/>
        <v>26.868560228443968</v>
      </c>
      <c r="BO142" s="105">
        <f t="shared" si="135"/>
        <v>15.496814963756485</v>
      </c>
      <c r="BP142" s="105">
        <f t="shared" si="136"/>
        <v>19.824611797306652</v>
      </c>
      <c r="BQ142" s="105">
        <f t="shared" si="137"/>
        <v>0</v>
      </c>
      <c r="BR142" s="105">
        <f t="shared" si="138"/>
        <v>5.1439602588581179</v>
      </c>
      <c r="BS142" s="105">
        <f t="shared" si="139"/>
        <v>0</v>
      </c>
      <c r="BT142" s="105">
        <f t="shared" si="140"/>
        <v>0</v>
      </c>
      <c r="BU142" s="105">
        <f t="shared" si="141"/>
        <v>18.934035111434024</v>
      </c>
      <c r="BV142" s="105">
        <f t="shared" si="142"/>
        <v>124.00380176739938</v>
      </c>
      <c r="BW142" s="105">
        <f t="shared" si="143"/>
        <v>568.37005559028762</v>
      </c>
      <c r="BX142" s="105">
        <f t="shared" si="144"/>
        <v>0</v>
      </c>
      <c r="BY142" s="105">
        <f t="shared" si="145"/>
        <v>2.4940607944849029</v>
      </c>
      <c r="BZ142" s="105">
        <f t="shared" si="146"/>
        <v>4.7909872767517703</v>
      </c>
      <c r="CA142" s="103" t="s">
        <v>836</v>
      </c>
      <c r="CB142" s="108">
        <v>73</v>
      </c>
    </row>
    <row r="143" spans="1:80" x14ac:dyDescent="0.3">
      <c r="A143" s="18" t="s">
        <v>254</v>
      </c>
      <c r="B143" s="21" t="s">
        <v>255</v>
      </c>
      <c r="C143" s="22">
        <f>_xlfn.XLOOKUP(A143,Rankings!K:K,Rankings!L:L)</f>
        <v>388.62210526315789</v>
      </c>
      <c r="D143" s="118">
        <f>_xlfn.XLOOKUP(A143,Rankings!K:K,Rankings!M:M)</f>
        <v>2123.92</v>
      </c>
      <c r="E143" s="121">
        <v>82297.210000000021</v>
      </c>
      <c r="F143" s="121">
        <v>23075.120000000003</v>
      </c>
      <c r="G143" s="121">
        <v>0</v>
      </c>
      <c r="H143" s="121">
        <v>67772.710000000006</v>
      </c>
      <c r="I143" s="121">
        <v>0</v>
      </c>
      <c r="J143" s="121">
        <v>60943.840000000011</v>
      </c>
      <c r="K143" s="121">
        <v>0</v>
      </c>
      <c r="L143" s="121">
        <v>40425.869999999995</v>
      </c>
      <c r="M143" s="121">
        <v>46027.159999999996</v>
      </c>
      <c r="N143" s="121">
        <v>24731.319999999996</v>
      </c>
      <c r="O143" s="121">
        <v>0</v>
      </c>
      <c r="P143" s="121">
        <v>28104.459999999988</v>
      </c>
      <c r="Q143" s="121">
        <v>29210.210000000006</v>
      </c>
      <c r="R143" s="121">
        <v>88084.330000000031</v>
      </c>
      <c r="S143" s="121">
        <v>0</v>
      </c>
      <c r="T143" s="121">
        <v>16228.23</v>
      </c>
      <c r="U143" s="121">
        <v>0</v>
      </c>
      <c r="V143" s="121">
        <v>0</v>
      </c>
      <c r="W143" s="121">
        <v>58791.950000000004</v>
      </c>
      <c r="X143" s="121">
        <v>468464.51999999996</v>
      </c>
      <c r="Y143" s="121">
        <v>1321521.3299999998</v>
      </c>
      <c r="Z143" s="121">
        <v>0</v>
      </c>
      <c r="AA143" s="121">
        <v>3765.5</v>
      </c>
      <c r="AB143" s="121">
        <v>7220.36</v>
      </c>
      <c r="AC143" s="121">
        <f t="shared" si="98"/>
        <v>2366664.1199999996</v>
      </c>
      <c r="AD143" s="153">
        <f t="shared" si="99"/>
        <v>211.76667226449189</v>
      </c>
      <c r="AE143" s="105">
        <f t="shared" si="100"/>
        <v>59.3767562047829</v>
      </c>
      <c r="AF143" s="105">
        <f t="shared" si="101"/>
        <v>0</v>
      </c>
      <c r="AG143" s="105">
        <f t="shared" si="102"/>
        <v>174.39231861015031</v>
      </c>
      <c r="AH143" s="105">
        <f t="shared" si="103"/>
        <v>0</v>
      </c>
      <c r="AI143" s="105">
        <f t="shared" si="104"/>
        <v>156.82031252116116</v>
      </c>
      <c r="AJ143" s="105">
        <f t="shared" si="105"/>
        <v>0</v>
      </c>
      <c r="AK143" s="105">
        <f t="shared" si="106"/>
        <v>104.02359889596441</v>
      </c>
      <c r="AL143" s="105">
        <f t="shared" si="107"/>
        <v>118.4368037140667</v>
      </c>
      <c r="AM143" s="105">
        <f t="shared" si="108"/>
        <v>63.638479811262997</v>
      </c>
      <c r="AN143" s="105">
        <f t="shared" si="109"/>
        <v>0</v>
      </c>
      <c r="AO143" s="105">
        <f t="shared" si="110"/>
        <v>72.318222816915878</v>
      </c>
      <c r="AP143" s="105">
        <f t="shared" si="111"/>
        <v>75.163531884580081</v>
      </c>
      <c r="AQ143" s="105">
        <f t="shared" si="112"/>
        <v>226.6580536903663</v>
      </c>
      <c r="AR143" s="105">
        <f t="shared" si="113"/>
        <v>0</v>
      </c>
      <c r="AS143" s="105">
        <f t="shared" si="114"/>
        <v>41.758381163137777</v>
      </c>
      <c r="AT143" s="105">
        <f t="shared" si="115"/>
        <v>0</v>
      </c>
      <c r="AU143" s="105">
        <f t="shared" si="116"/>
        <v>0</v>
      </c>
      <c r="AV143" s="105">
        <f t="shared" si="117"/>
        <v>151.28308246950766</v>
      </c>
      <c r="AW143" s="105">
        <f t="shared" si="118"/>
        <v>1205.4500082613065</v>
      </c>
      <c r="AX143" s="105">
        <f t="shared" si="119"/>
        <v>3400.5305207873425</v>
      </c>
      <c r="AY143" s="105">
        <f t="shared" si="120"/>
        <v>0</v>
      </c>
      <c r="AZ143" s="105">
        <f t="shared" si="121"/>
        <v>9.6893613332936077</v>
      </c>
      <c r="BA143" s="105">
        <f t="shared" si="122"/>
        <v>18.579385738005531</v>
      </c>
      <c r="BB143" s="2"/>
      <c r="BC143" s="105">
        <f t="shared" si="123"/>
        <v>38.747791818900907</v>
      </c>
      <c r="BD143" s="105">
        <f t="shared" si="124"/>
        <v>10.864401672379374</v>
      </c>
      <c r="BE143" s="105">
        <f t="shared" si="125"/>
        <v>0</v>
      </c>
      <c r="BF143" s="105">
        <f t="shared" si="126"/>
        <v>31.909257410825269</v>
      </c>
      <c r="BG143" s="105">
        <f t="shared" si="127"/>
        <v>0</v>
      </c>
      <c r="BH143" s="105">
        <f t="shared" si="128"/>
        <v>28.694037440204909</v>
      </c>
      <c r="BI143" s="105">
        <f t="shared" si="129"/>
        <v>0</v>
      </c>
      <c r="BJ143" s="105">
        <f t="shared" si="130"/>
        <v>19.033612377114014</v>
      </c>
      <c r="BK143" s="105">
        <f t="shared" si="131"/>
        <v>21.670853892801986</v>
      </c>
      <c r="BL143" s="105">
        <f t="shared" si="132"/>
        <v>11.644186221703263</v>
      </c>
      <c r="BM143" s="105">
        <f t="shared" si="133"/>
        <v>0</v>
      </c>
      <c r="BN143" s="105">
        <f t="shared" si="134"/>
        <v>13.232353384308254</v>
      </c>
      <c r="BO143" s="105">
        <f t="shared" si="135"/>
        <v>13.752970921691968</v>
      </c>
      <c r="BP143" s="105">
        <f t="shared" si="136"/>
        <v>41.472527213831043</v>
      </c>
      <c r="BQ143" s="105">
        <f t="shared" si="137"/>
        <v>0</v>
      </c>
      <c r="BR143" s="105">
        <f t="shared" si="138"/>
        <v>7.6406973897321926</v>
      </c>
      <c r="BS143" s="105">
        <f t="shared" si="139"/>
        <v>0</v>
      </c>
      <c r="BT143" s="105">
        <f t="shared" si="140"/>
        <v>0</v>
      </c>
      <c r="BU143" s="105">
        <f t="shared" si="141"/>
        <v>27.680868394289806</v>
      </c>
      <c r="BV143" s="105">
        <f t="shared" si="142"/>
        <v>220.56599118610868</v>
      </c>
      <c r="BW143" s="105">
        <f t="shared" si="143"/>
        <v>622.20861896869928</v>
      </c>
      <c r="BX143" s="105">
        <f t="shared" si="144"/>
        <v>0</v>
      </c>
      <c r="BY143" s="105">
        <f t="shared" si="145"/>
        <v>1.7729010508870391</v>
      </c>
      <c r="BZ143" s="105">
        <f t="shared" si="146"/>
        <v>3.3995442389543862</v>
      </c>
      <c r="CA143" s="103" t="s">
        <v>839</v>
      </c>
      <c r="CB143" s="108">
        <v>76</v>
      </c>
    </row>
    <row r="144" spans="1:80" x14ac:dyDescent="0.3">
      <c r="A144" s="18" t="s">
        <v>256</v>
      </c>
      <c r="B144" s="21" t="s">
        <v>257</v>
      </c>
      <c r="C144" s="22">
        <f>_xlfn.XLOOKUP(A144,Rankings!K:K,Rankings!L:L)</f>
        <v>238.93</v>
      </c>
      <c r="D144" s="118">
        <f>_xlfn.XLOOKUP(A144,Rankings!K:K,Rankings!M:M)</f>
        <v>1542.97</v>
      </c>
      <c r="E144" s="121">
        <v>78088.77</v>
      </c>
      <c r="F144" s="121">
        <v>0</v>
      </c>
      <c r="G144" s="121">
        <v>0</v>
      </c>
      <c r="H144" s="121">
        <v>23733.15</v>
      </c>
      <c r="I144" s="121">
        <v>9.19</v>
      </c>
      <c r="J144" s="121">
        <v>24561.980000000007</v>
      </c>
      <c r="K144" s="121">
        <v>0</v>
      </c>
      <c r="L144" s="121">
        <v>30066.819999999992</v>
      </c>
      <c r="M144" s="121">
        <v>29024.83</v>
      </c>
      <c r="N144" s="121">
        <v>654.82999999999993</v>
      </c>
      <c r="O144" s="121">
        <v>0</v>
      </c>
      <c r="P144" s="121">
        <v>11225.499999999996</v>
      </c>
      <c r="Q144" s="121">
        <v>19802.289999999997</v>
      </c>
      <c r="R144" s="121">
        <v>46965.719999999994</v>
      </c>
      <c r="S144" s="121">
        <v>0</v>
      </c>
      <c r="T144" s="121">
        <v>11101.47</v>
      </c>
      <c r="U144" s="121">
        <v>0</v>
      </c>
      <c r="V144" s="121">
        <v>0</v>
      </c>
      <c r="W144" s="121">
        <v>6332.2800000000007</v>
      </c>
      <c r="X144" s="121">
        <v>392625.6100000001</v>
      </c>
      <c r="Y144" s="121">
        <v>694982.08</v>
      </c>
      <c r="Z144" s="121">
        <v>0</v>
      </c>
      <c r="AA144" s="121">
        <v>5558</v>
      </c>
      <c r="AB144" s="121">
        <v>3327.6399999999994</v>
      </c>
      <c r="AC144" s="121">
        <f t="shared" si="98"/>
        <v>1378060.16</v>
      </c>
      <c r="AD144" s="153">
        <f t="shared" si="99"/>
        <v>326.82697861298288</v>
      </c>
      <c r="AE144" s="105">
        <f t="shared" si="100"/>
        <v>0</v>
      </c>
      <c r="AF144" s="105">
        <f t="shared" si="101"/>
        <v>0</v>
      </c>
      <c r="AG144" s="105">
        <f t="shared" si="102"/>
        <v>99.330975599547983</v>
      </c>
      <c r="AH144" s="105">
        <f t="shared" si="103"/>
        <v>3.8463148202402375E-2</v>
      </c>
      <c r="AI144" s="105">
        <f t="shared" si="104"/>
        <v>102.79989955217012</v>
      </c>
      <c r="AJ144" s="105">
        <f t="shared" si="105"/>
        <v>0</v>
      </c>
      <c r="AK144" s="105">
        <f t="shared" si="106"/>
        <v>125.83945088519647</v>
      </c>
      <c r="AL144" s="105">
        <f t="shared" si="107"/>
        <v>121.47838278993848</v>
      </c>
      <c r="AM144" s="105">
        <f t="shared" si="108"/>
        <v>2.7406771857866317</v>
      </c>
      <c r="AN144" s="105">
        <f t="shared" si="109"/>
        <v>0</v>
      </c>
      <c r="AO144" s="105">
        <f t="shared" si="110"/>
        <v>46.982379776503564</v>
      </c>
      <c r="AP144" s="105">
        <f t="shared" si="111"/>
        <v>82.879044071485353</v>
      </c>
      <c r="AQ144" s="105">
        <f t="shared" si="112"/>
        <v>196.5668605867827</v>
      </c>
      <c r="AR144" s="105">
        <f t="shared" si="113"/>
        <v>0</v>
      </c>
      <c r="AS144" s="105">
        <f t="shared" si="114"/>
        <v>46.463273762189758</v>
      </c>
      <c r="AT144" s="105">
        <f t="shared" si="115"/>
        <v>0</v>
      </c>
      <c r="AU144" s="105">
        <f t="shared" si="116"/>
        <v>0</v>
      </c>
      <c r="AV144" s="105">
        <f t="shared" si="117"/>
        <v>26.502657682166326</v>
      </c>
      <c r="AW144" s="105">
        <f t="shared" si="118"/>
        <v>1643.2662704557824</v>
      </c>
      <c r="AX144" s="105">
        <f t="shared" si="119"/>
        <v>2908.7267400493865</v>
      </c>
      <c r="AY144" s="105">
        <f t="shared" si="120"/>
        <v>0</v>
      </c>
      <c r="AZ144" s="105">
        <f t="shared" si="121"/>
        <v>23.262043276273385</v>
      </c>
      <c r="BA144" s="105">
        <f t="shared" si="122"/>
        <v>13.927259029841373</v>
      </c>
      <c r="BB144" s="2"/>
      <c r="BC144" s="105">
        <f t="shared" si="123"/>
        <v>50.609389683532413</v>
      </c>
      <c r="BD144" s="105">
        <f t="shared" si="124"/>
        <v>0</v>
      </c>
      <c r="BE144" s="105">
        <f t="shared" si="125"/>
        <v>0</v>
      </c>
      <c r="BF144" s="105">
        <f t="shared" si="126"/>
        <v>15.381472096022607</v>
      </c>
      <c r="BG144" s="105">
        <f t="shared" si="127"/>
        <v>5.9560458077603578E-3</v>
      </c>
      <c r="BH144" s="105">
        <f t="shared" si="128"/>
        <v>15.918637433002591</v>
      </c>
      <c r="BI144" s="105">
        <f t="shared" si="129"/>
        <v>0</v>
      </c>
      <c r="BJ144" s="105">
        <f t="shared" si="130"/>
        <v>19.486328314873258</v>
      </c>
      <c r="BK144" s="105">
        <f t="shared" si="131"/>
        <v>18.811013823988802</v>
      </c>
      <c r="BL144" s="105">
        <f t="shared" si="132"/>
        <v>0.42439580808440858</v>
      </c>
      <c r="BM144" s="105">
        <f t="shared" si="133"/>
        <v>0</v>
      </c>
      <c r="BN144" s="105">
        <f t="shared" si="134"/>
        <v>7.2752548656163087</v>
      </c>
      <c r="BO144" s="105">
        <f t="shared" si="135"/>
        <v>12.833878818123488</v>
      </c>
      <c r="BP144" s="105">
        <f t="shared" si="136"/>
        <v>30.43851792322598</v>
      </c>
      <c r="BQ144" s="105">
        <f t="shared" si="137"/>
        <v>0</v>
      </c>
      <c r="BR144" s="105">
        <f t="shared" si="138"/>
        <v>7.1948709307374736</v>
      </c>
      <c r="BS144" s="105">
        <f t="shared" si="139"/>
        <v>0</v>
      </c>
      <c r="BT144" s="105">
        <f t="shared" si="140"/>
        <v>0</v>
      </c>
      <c r="BU144" s="105">
        <f t="shared" si="141"/>
        <v>4.1039553588209756</v>
      </c>
      <c r="BV144" s="105">
        <f t="shared" si="142"/>
        <v>254.46094868986441</v>
      </c>
      <c r="BW144" s="105">
        <f t="shared" si="143"/>
        <v>450.41840087623217</v>
      </c>
      <c r="BX144" s="105">
        <f t="shared" si="144"/>
        <v>0</v>
      </c>
      <c r="BY144" s="105">
        <f t="shared" si="145"/>
        <v>3.6021439172504972</v>
      </c>
      <c r="BZ144" s="105">
        <f t="shared" si="146"/>
        <v>2.1566459490463195</v>
      </c>
      <c r="CA144" s="103" t="s">
        <v>840</v>
      </c>
      <c r="CB144" s="108">
        <v>78</v>
      </c>
    </row>
    <row r="145" spans="1:80" x14ac:dyDescent="0.3">
      <c r="A145" s="18" t="s">
        <v>262</v>
      </c>
      <c r="B145" s="21" t="s">
        <v>263</v>
      </c>
      <c r="C145" s="22">
        <f>_xlfn.XLOOKUP(A145,Rankings!K:K,Rankings!L:L)</f>
        <v>345.72</v>
      </c>
      <c r="D145" s="118">
        <f>_xlfn.XLOOKUP(A145,Rankings!K:K,Rankings!M:M)</f>
        <v>2084.86</v>
      </c>
      <c r="E145" s="121">
        <v>110101.89000000001</v>
      </c>
      <c r="F145" s="121">
        <v>33703.589999999997</v>
      </c>
      <c r="G145" s="121">
        <v>0</v>
      </c>
      <c r="H145" s="121">
        <v>44637.37000000001</v>
      </c>
      <c r="I145" s="121">
        <v>284.29000000000002</v>
      </c>
      <c r="J145" s="121">
        <v>40956.160000000003</v>
      </c>
      <c r="K145" s="121">
        <v>0</v>
      </c>
      <c r="L145" s="121">
        <v>18977.460000000003</v>
      </c>
      <c r="M145" s="121">
        <v>26529.779999999995</v>
      </c>
      <c r="N145" s="121">
        <v>12286.26</v>
      </c>
      <c r="O145" s="121">
        <v>0</v>
      </c>
      <c r="P145" s="121">
        <v>19699.199999999997</v>
      </c>
      <c r="Q145" s="121">
        <v>34243.410000000011</v>
      </c>
      <c r="R145" s="121">
        <v>83333.190000000017</v>
      </c>
      <c r="S145" s="121">
        <v>0</v>
      </c>
      <c r="T145" s="121">
        <v>19987.359999999997</v>
      </c>
      <c r="U145" s="121">
        <v>0</v>
      </c>
      <c r="V145" s="121">
        <v>0</v>
      </c>
      <c r="W145" s="121">
        <v>3296.45</v>
      </c>
      <c r="X145" s="121">
        <v>703296.67</v>
      </c>
      <c r="Y145" s="121">
        <v>1092834.4900000005</v>
      </c>
      <c r="Z145" s="121">
        <v>0</v>
      </c>
      <c r="AA145" s="121">
        <v>10525.5</v>
      </c>
      <c r="AB145" s="121">
        <v>2860.9500000000003</v>
      </c>
      <c r="AC145" s="121">
        <f t="shared" si="98"/>
        <v>2257554.0200000005</v>
      </c>
      <c r="AD145" s="153">
        <f t="shared" si="99"/>
        <v>318.47127733425896</v>
      </c>
      <c r="AE145" s="105">
        <f t="shared" si="100"/>
        <v>97.488111766747636</v>
      </c>
      <c r="AF145" s="105">
        <f t="shared" si="101"/>
        <v>0</v>
      </c>
      <c r="AG145" s="105">
        <f t="shared" si="102"/>
        <v>129.11422538470441</v>
      </c>
      <c r="AH145" s="105">
        <f t="shared" si="103"/>
        <v>0.82231285433298618</v>
      </c>
      <c r="AI145" s="105">
        <f t="shared" si="104"/>
        <v>118.4662732847391</v>
      </c>
      <c r="AJ145" s="105">
        <f t="shared" si="105"/>
        <v>0</v>
      </c>
      <c r="AK145" s="105">
        <f t="shared" si="106"/>
        <v>54.892572023602916</v>
      </c>
      <c r="AL145" s="105">
        <f t="shared" si="107"/>
        <v>76.737764665046839</v>
      </c>
      <c r="AM145" s="105">
        <f t="shared" si="108"/>
        <v>35.538181187087815</v>
      </c>
      <c r="AN145" s="105">
        <f t="shared" si="109"/>
        <v>0</v>
      </c>
      <c r="AO145" s="105">
        <f t="shared" si="110"/>
        <v>56.980215203054485</v>
      </c>
      <c r="AP145" s="105">
        <f t="shared" si="111"/>
        <v>99.049548767788991</v>
      </c>
      <c r="AQ145" s="105">
        <f t="shared" si="112"/>
        <v>241.04243318292262</v>
      </c>
      <c r="AR145" s="105">
        <f t="shared" si="113"/>
        <v>0</v>
      </c>
      <c r="AS145" s="105">
        <f t="shared" si="114"/>
        <v>57.813722087238212</v>
      </c>
      <c r="AT145" s="105">
        <f t="shared" si="115"/>
        <v>0</v>
      </c>
      <c r="AU145" s="105">
        <f t="shared" si="116"/>
        <v>0</v>
      </c>
      <c r="AV145" s="105">
        <f t="shared" si="117"/>
        <v>9.5350283466388976</v>
      </c>
      <c r="AW145" s="105">
        <f t="shared" si="118"/>
        <v>2034.2955860233715</v>
      </c>
      <c r="AX145" s="105">
        <f t="shared" si="119"/>
        <v>3161.0392514173332</v>
      </c>
      <c r="AY145" s="105">
        <f t="shared" si="120"/>
        <v>0</v>
      </c>
      <c r="AZ145" s="105">
        <f t="shared" si="121"/>
        <v>30.445157931273862</v>
      </c>
      <c r="BA145" s="105">
        <f t="shared" si="122"/>
        <v>8.2753384241582779</v>
      </c>
      <c r="BB145" s="2"/>
      <c r="BC145" s="105">
        <f t="shared" si="123"/>
        <v>52.810207879665782</v>
      </c>
      <c r="BD145" s="105">
        <f t="shared" si="124"/>
        <v>16.165876845447652</v>
      </c>
      <c r="BE145" s="105">
        <f t="shared" si="125"/>
        <v>0</v>
      </c>
      <c r="BF145" s="105">
        <f t="shared" si="126"/>
        <v>21.410248170140925</v>
      </c>
      <c r="BG145" s="105">
        <f t="shared" si="127"/>
        <v>0.13635927592260391</v>
      </c>
      <c r="BH145" s="105">
        <f t="shared" si="128"/>
        <v>19.644561265504638</v>
      </c>
      <c r="BI145" s="105">
        <f t="shared" si="129"/>
        <v>0</v>
      </c>
      <c r="BJ145" s="105">
        <f t="shared" si="130"/>
        <v>9.1025104803200225</v>
      </c>
      <c r="BK145" s="105">
        <f t="shared" si="131"/>
        <v>12.724969542319386</v>
      </c>
      <c r="BL145" s="105">
        <f t="shared" si="132"/>
        <v>5.8930863463254122</v>
      </c>
      <c r="BM145" s="105">
        <f t="shared" si="133"/>
        <v>0</v>
      </c>
      <c r="BN145" s="105">
        <f t="shared" si="134"/>
        <v>9.4486919985034952</v>
      </c>
      <c r="BO145" s="105">
        <f t="shared" si="135"/>
        <v>16.424800706042618</v>
      </c>
      <c r="BP145" s="105">
        <f t="shared" si="136"/>
        <v>39.970640714484432</v>
      </c>
      <c r="BQ145" s="105">
        <f t="shared" si="137"/>
        <v>0</v>
      </c>
      <c r="BR145" s="105">
        <f t="shared" si="138"/>
        <v>9.5869075141736122</v>
      </c>
      <c r="BS145" s="105">
        <f t="shared" si="139"/>
        <v>0</v>
      </c>
      <c r="BT145" s="105">
        <f t="shared" si="140"/>
        <v>0</v>
      </c>
      <c r="BU145" s="105">
        <f t="shared" si="141"/>
        <v>1.5811373425553752</v>
      </c>
      <c r="BV145" s="105">
        <f t="shared" si="142"/>
        <v>337.33520236370788</v>
      </c>
      <c r="BW145" s="105">
        <f t="shared" si="143"/>
        <v>524.17643870571669</v>
      </c>
      <c r="BX145" s="105">
        <f t="shared" si="144"/>
        <v>0</v>
      </c>
      <c r="BY145" s="105">
        <f t="shared" si="145"/>
        <v>5.0485404295732081</v>
      </c>
      <c r="BZ145" s="105">
        <f t="shared" si="146"/>
        <v>1.3722504148959642</v>
      </c>
      <c r="CA145" s="21" t="s">
        <v>892</v>
      </c>
      <c r="CB145" s="108">
        <v>31</v>
      </c>
    </row>
    <row r="146" spans="1:80" x14ac:dyDescent="0.3">
      <c r="A146" s="18" t="s">
        <v>266</v>
      </c>
      <c r="B146" s="21" t="s">
        <v>267</v>
      </c>
      <c r="C146" s="22">
        <f>_xlfn.XLOOKUP(A146,Rankings!K:K,Rankings!L:L)</f>
        <v>145</v>
      </c>
      <c r="D146" s="118">
        <f>_xlfn.XLOOKUP(A146,Rankings!K:K,Rankings!M:M)</f>
        <v>715.2</v>
      </c>
      <c r="E146" s="121">
        <v>43408.270000000011</v>
      </c>
      <c r="F146" s="121">
        <v>0</v>
      </c>
      <c r="G146" s="121">
        <v>0</v>
      </c>
      <c r="H146" s="121">
        <v>0</v>
      </c>
      <c r="I146" s="121">
        <v>0</v>
      </c>
      <c r="J146" s="121">
        <v>4995.7900000000009</v>
      </c>
      <c r="K146" s="121">
        <v>0</v>
      </c>
      <c r="L146" s="121">
        <v>14670.84</v>
      </c>
      <c r="M146" s="121">
        <v>3543.6800000000003</v>
      </c>
      <c r="N146" s="121">
        <v>5662.2199999999993</v>
      </c>
      <c r="O146" s="121">
        <v>0</v>
      </c>
      <c r="P146" s="121">
        <v>8983.2899999999991</v>
      </c>
      <c r="Q146" s="121">
        <v>16702.349999999999</v>
      </c>
      <c r="R146" s="121">
        <v>20500.77</v>
      </c>
      <c r="S146" s="121">
        <v>0</v>
      </c>
      <c r="T146" s="121">
        <v>3384.74</v>
      </c>
      <c r="U146" s="121">
        <v>0</v>
      </c>
      <c r="V146" s="121">
        <v>0</v>
      </c>
      <c r="W146" s="121">
        <v>31162.03999999999</v>
      </c>
      <c r="X146" s="121">
        <v>205734.66000000003</v>
      </c>
      <c r="Y146" s="121">
        <v>516688.35000000003</v>
      </c>
      <c r="Z146" s="121">
        <v>0</v>
      </c>
      <c r="AA146" s="121">
        <v>2171.3999999999996</v>
      </c>
      <c r="AB146" s="121">
        <v>3625.93</v>
      </c>
      <c r="AC146" s="121">
        <f t="shared" si="98"/>
        <v>881234.33000000007</v>
      </c>
      <c r="AD146" s="153">
        <f t="shared" si="99"/>
        <v>299.36737931034492</v>
      </c>
      <c r="AE146" s="105">
        <f t="shared" si="100"/>
        <v>0</v>
      </c>
      <c r="AF146" s="105">
        <f t="shared" si="101"/>
        <v>0</v>
      </c>
      <c r="AG146" s="105">
        <f t="shared" si="102"/>
        <v>0</v>
      </c>
      <c r="AH146" s="105">
        <f t="shared" si="103"/>
        <v>0</v>
      </c>
      <c r="AI146" s="105">
        <f t="shared" si="104"/>
        <v>34.45372413793104</v>
      </c>
      <c r="AJ146" s="105">
        <f t="shared" si="105"/>
        <v>0</v>
      </c>
      <c r="AK146" s="105">
        <f t="shared" si="106"/>
        <v>101.17820689655173</v>
      </c>
      <c r="AL146" s="105">
        <f t="shared" si="107"/>
        <v>24.439172413793106</v>
      </c>
      <c r="AM146" s="105">
        <f t="shared" si="108"/>
        <v>39.049793103448273</v>
      </c>
      <c r="AN146" s="105">
        <f t="shared" si="109"/>
        <v>0</v>
      </c>
      <c r="AO146" s="105">
        <f t="shared" si="110"/>
        <v>61.953724137931026</v>
      </c>
      <c r="AP146" s="105">
        <f t="shared" si="111"/>
        <v>115.18862068965517</v>
      </c>
      <c r="AQ146" s="105">
        <f t="shared" si="112"/>
        <v>141.38462068965518</v>
      </c>
      <c r="AR146" s="105">
        <f t="shared" si="113"/>
        <v>0</v>
      </c>
      <c r="AS146" s="105">
        <f t="shared" si="114"/>
        <v>23.343034482758618</v>
      </c>
      <c r="AT146" s="105">
        <f t="shared" si="115"/>
        <v>0</v>
      </c>
      <c r="AU146" s="105">
        <f t="shared" si="116"/>
        <v>0</v>
      </c>
      <c r="AV146" s="105">
        <f t="shared" si="117"/>
        <v>214.9106206896551</v>
      </c>
      <c r="AW146" s="105">
        <f t="shared" si="118"/>
        <v>1418.8597241379312</v>
      </c>
      <c r="AX146" s="105">
        <f t="shared" si="119"/>
        <v>3563.3679310344828</v>
      </c>
      <c r="AY146" s="105">
        <f t="shared" si="120"/>
        <v>0</v>
      </c>
      <c r="AZ146" s="105">
        <f t="shared" si="121"/>
        <v>14.975172413793102</v>
      </c>
      <c r="BA146" s="105">
        <f t="shared" si="122"/>
        <v>25.006413793103448</v>
      </c>
      <c r="BB146" s="2"/>
      <c r="BC146" s="105">
        <f t="shared" si="123"/>
        <v>60.693889821029096</v>
      </c>
      <c r="BD146" s="105">
        <f t="shared" si="124"/>
        <v>0</v>
      </c>
      <c r="BE146" s="105">
        <f t="shared" si="125"/>
        <v>0</v>
      </c>
      <c r="BF146" s="105">
        <f t="shared" si="126"/>
        <v>0</v>
      </c>
      <c r="BG146" s="105">
        <f t="shared" si="127"/>
        <v>0</v>
      </c>
      <c r="BH146" s="105">
        <f t="shared" si="128"/>
        <v>6.9851649888143186</v>
      </c>
      <c r="BI146" s="105">
        <f t="shared" si="129"/>
        <v>0</v>
      </c>
      <c r="BJ146" s="105">
        <f t="shared" si="130"/>
        <v>20.512919463087247</v>
      </c>
      <c r="BK146" s="105">
        <f t="shared" si="131"/>
        <v>4.9548098434004473</v>
      </c>
      <c r="BL146" s="105">
        <f t="shared" si="132"/>
        <v>7.9169742729306476</v>
      </c>
      <c r="BM146" s="105">
        <f t="shared" si="133"/>
        <v>0</v>
      </c>
      <c r="BN146" s="105">
        <f t="shared" si="134"/>
        <v>12.56052852348993</v>
      </c>
      <c r="BO146" s="105">
        <f t="shared" si="135"/>
        <v>23.353397651006709</v>
      </c>
      <c r="BP146" s="105">
        <f t="shared" si="136"/>
        <v>28.664387583892616</v>
      </c>
      <c r="BQ146" s="105">
        <f t="shared" si="137"/>
        <v>0</v>
      </c>
      <c r="BR146" s="105">
        <f t="shared" si="138"/>
        <v>4.7325782997762857</v>
      </c>
      <c r="BS146" s="105">
        <f t="shared" si="139"/>
        <v>0</v>
      </c>
      <c r="BT146" s="105">
        <f t="shared" si="140"/>
        <v>0</v>
      </c>
      <c r="BU146" s="105">
        <f t="shared" si="141"/>
        <v>43.571085011185666</v>
      </c>
      <c r="BV146" s="105">
        <f t="shared" si="142"/>
        <v>287.66031879194634</v>
      </c>
      <c r="BW146" s="105">
        <f t="shared" si="143"/>
        <v>722.43896812080538</v>
      </c>
      <c r="BX146" s="105">
        <f t="shared" si="144"/>
        <v>0</v>
      </c>
      <c r="BY146" s="105">
        <f t="shared" si="145"/>
        <v>3.036073825503355</v>
      </c>
      <c r="BZ146" s="105">
        <f t="shared" si="146"/>
        <v>5.0698126398210288</v>
      </c>
      <c r="CA146" s="21" t="s">
        <v>893</v>
      </c>
      <c r="CB146" s="108">
        <v>32</v>
      </c>
    </row>
    <row r="147" spans="1:80" x14ac:dyDescent="0.3">
      <c r="A147" s="18" t="s">
        <v>269</v>
      </c>
      <c r="B147" s="21" t="s">
        <v>270</v>
      </c>
      <c r="C147" s="22">
        <f>_xlfn.XLOOKUP(A147,Rankings!K:K,Rankings!L:L)</f>
        <v>208</v>
      </c>
      <c r="D147" s="118">
        <f>_xlfn.XLOOKUP(A147,Rankings!K:K,Rankings!M:M)</f>
        <v>1175.26</v>
      </c>
      <c r="E147" s="121">
        <v>31386.55999999999</v>
      </c>
      <c r="F147" s="121">
        <v>0</v>
      </c>
      <c r="G147" s="121">
        <v>0</v>
      </c>
      <c r="H147" s="121">
        <v>0</v>
      </c>
      <c r="I147" s="121">
        <v>0</v>
      </c>
      <c r="J147" s="121">
        <v>15204.280000000004</v>
      </c>
      <c r="K147" s="121">
        <v>0</v>
      </c>
      <c r="L147" s="121">
        <v>15923.240000000002</v>
      </c>
      <c r="M147" s="121">
        <v>0</v>
      </c>
      <c r="N147" s="121">
        <v>10610.439999999999</v>
      </c>
      <c r="O147" s="121">
        <v>0</v>
      </c>
      <c r="P147" s="121">
        <v>14247.879999999977</v>
      </c>
      <c r="Q147" s="121">
        <v>17132.780000000002</v>
      </c>
      <c r="R147" s="121">
        <v>36394.500000000007</v>
      </c>
      <c r="S147" s="121">
        <v>0</v>
      </c>
      <c r="T147" s="121">
        <v>5418.29</v>
      </c>
      <c r="U147" s="121">
        <v>0</v>
      </c>
      <c r="V147" s="121">
        <v>0</v>
      </c>
      <c r="W147" s="121">
        <v>23016.539999999997</v>
      </c>
      <c r="X147" s="121">
        <v>263959.43</v>
      </c>
      <c r="Y147" s="121">
        <v>649904.01</v>
      </c>
      <c r="Z147" s="121">
        <v>0</v>
      </c>
      <c r="AA147" s="121">
        <v>3280.5</v>
      </c>
      <c r="AB147" s="121">
        <v>4352.4600000000009</v>
      </c>
      <c r="AC147" s="121">
        <f t="shared" si="98"/>
        <v>1090830.9099999999</v>
      </c>
      <c r="AD147" s="153">
        <f t="shared" si="99"/>
        <v>150.89692307692303</v>
      </c>
      <c r="AE147" s="105">
        <f t="shared" si="100"/>
        <v>0</v>
      </c>
      <c r="AF147" s="105">
        <f t="shared" si="101"/>
        <v>0</v>
      </c>
      <c r="AG147" s="105">
        <f t="shared" si="102"/>
        <v>0</v>
      </c>
      <c r="AH147" s="105">
        <f t="shared" si="103"/>
        <v>0</v>
      </c>
      <c r="AI147" s="105">
        <f t="shared" si="104"/>
        <v>73.097500000000025</v>
      </c>
      <c r="AJ147" s="105">
        <f t="shared" si="105"/>
        <v>0</v>
      </c>
      <c r="AK147" s="105">
        <f t="shared" si="106"/>
        <v>76.554038461538468</v>
      </c>
      <c r="AL147" s="105">
        <f t="shared" si="107"/>
        <v>0</v>
      </c>
      <c r="AM147" s="105">
        <f t="shared" si="108"/>
        <v>51.011730769230766</v>
      </c>
      <c r="AN147" s="105">
        <f t="shared" si="109"/>
        <v>0</v>
      </c>
      <c r="AO147" s="105">
        <f t="shared" si="110"/>
        <v>68.499423076922966</v>
      </c>
      <c r="AP147" s="105">
        <f t="shared" si="111"/>
        <v>82.369134615384624</v>
      </c>
      <c r="AQ147" s="105">
        <f t="shared" si="112"/>
        <v>174.97355769230774</v>
      </c>
      <c r="AR147" s="105">
        <f t="shared" si="113"/>
        <v>0</v>
      </c>
      <c r="AS147" s="105">
        <f t="shared" si="114"/>
        <v>26.049471153846152</v>
      </c>
      <c r="AT147" s="105">
        <f t="shared" si="115"/>
        <v>0</v>
      </c>
      <c r="AU147" s="105">
        <f t="shared" si="116"/>
        <v>0</v>
      </c>
      <c r="AV147" s="105">
        <f t="shared" si="117"/>
        <v>110.65644230769229</v>
      </c>
      <c r="AW147" s="105">
        <f t="shared" si="118"/>
        <v>1269.0357211538462</v>
      </c>
      <c r="AX147" s="105">
        <f t="shared" si="119"/>
        <v>3124.5385096153846</v>
      </c>
      <c r="AY147" s="105">
        <f t="shared" si="120"/>
        <v>0</v>
      </c>
      <c r="AZ147" s="105">
        <f t="shared" si="121"/>
        <v>15.771634615384615</v>
      </c>
      <c r="BA147" s="105">
        <f t="shared" si="122"/>
        <v>20.925288461538464</v>
      </c>
      <c r="BB147" s="2"/>
      <c r="BC147" s="105">
        <f t="shared" si="123"/>
        <v>26.706056532171598</v>
      </c>
      <c r="BD147" s="105">
        <f t="shared" si="124"/>
        <v>0</v>
      </c>
      <c r="BE147" s="105">
        <f t="shared" si="125"/>
        <v>0</v>
      </c>
      <c r="BF147" s="105">
        <f t="shared" si="126"/>
        <v>0</v>
      </c>
      <c r="BG147" s="105">
        <f t="shared" si="127"/>
        <v>0</v>
      </c>
      <c r="BH147" s="105">
        <f t="shared" si="128"/>
        <v>12.936950121675208</v>
      </c>
      <c r="BI147" s="105">
        <f t="shared" si="129"/>
        <v>0</v>
      </c>
      <c r="BJ147" s="105">
        <f t="shared" si="130"/>
        <v>13.548695607780408</v>
      </c>
      <c r="BK147" s="105">
        <f t="shared" si="131"/>
        <v>0</v>
      </c>
      <c r="BL147" s="105">
        <f t="shared" si="132"/>
        <v>9.028163980736176</v>
      </c>
      <c r="BM147" s="105">
        <f t="shared" si="133"/>
        <v>0</v>
      </c>
      <c r="BN147" s="105">
        <f t="shared" si="134"/>
        <v>12.123172744754333</v>
      </c>
      <c r="BO147" s="105">
        <f t="shared" si="135"/>
        <v>14.577863621666697</v>
      </c>
      <c r="BP147" s="105">
        <f t="shared" si="136"/>
        <v>30.967190238755688</v>
      </c>
      <c r="BQ147" s="105">
        <f t="shared" si="137"/>
        <v>0</v>
      </c>
      <c r="BR147" s="105">
        <f t="shared" si="138"/>
        <v>4.6102904889130913</v>
      </c>
      <c r="BS147" s="105">
        <f t="shared" si="139"/>
        <v>0</v>
      </c>
      <c r="BT147" s="105">
        <f t="shared" si="140"/>
        <v>0</v>
      </c>
      <c r="BU147" s="105">
        <f t="shared" si="141"/>
        <v>19.584211153276719</v>
      </c>
      <c r="BV147" s="105">
        <f t="shared" si="142"/>
        <v>224.59662542756496</v>
      </c>
      <c r="BW147" s="105">
        <f t="shared" si="143"/>
        <v>552.98743256811258</v>
      </c>
      <c r="BX147" s="105">
        <f t="shared" si="144"/>
        <v>0</v>
      </c>
      <c r="BY147" s="105">
        <f t="shared" si="145"/>
        <v>2.7912972448649662</v>
      </c>
      <c r="BZ147" s="105">
        <f t="shared" si="146"/>
        <v>3.7034018004526668</v>
      </c>
      <c r="CA147" s="21" t="s">
        <v>894</v>
      </c>
      <c r="CB147" s="108">
        <v>33</v>
      </c>
    </row>
    <row r="148" spans="1:80" x14ac:dyDescent="0.3">
      <c r="A148" s="18" t="s">
        <v>282</v>
      </c>
      <c r="B148" s="21" t="s">
        <v>283</v>
      </c>
      <c r="C148" s="22">
        <f>_xlfn.XLOOKUP(A148,Rankings!K:K,Rankings!L:L)</f>
        <v>312</v>
      </c>
      <c r="D148" s="118">
        <f>_xlfn.XLOOKUP(A148,Rankings!K:K,Rankings!M:M)</f>
        <v>1465.41</v>
      </c>
      <c r="E148" s="121">
        <v>101230.85999999994</v>
      </c>
      <c r="F148" s="121">
        <v>0</v>
      </c>
      <c r="G148" s="121">
        <v>0</v>
      </c>
      <c r="H148" s="121">
        <v>33739.649999999994</v>
      </c>
      <c r="I148" s="121">
        <v>0</v>
      </c>
      <c r="J148" s="121">
        <v>17218.690000000006</v>
      </c>
      <c r="K148" s="121">
        <v>0</v>
      </c>
      <c r="L148" s="121">
        <v>8990.33</v>
      </c>
      <c r="M148" s="121">
        <v>0</v>
      </c>
      <c r="N148" s="121">
        <v>10468.900000000001</v>
      </c>
      <c r="O148" s="121">
        <v>0</v>
      </c>
      <c r="P148" s="121">
        <v>31755.259999999991</v>
      </c>
      <c r="Q148" s="121">
        <v>51261.87000000001</v>
      </c>
      <c r="R148" s="121">
        <v>49553.749999999978</v>
      </c>
      <c r="S148" s="121">
        <v>0</v>
      </c>
      <c r="T148" s="121">
        <v>8533.4999999999782</v>
      </c>
      <c r="U148" s="121">
        <v>0</v>
      </c>
      <c r="V148" s="121">
        <v>0</v>
      </c>
      <c r="W148" s="121">
        <v>63466.819999999978</v>
      </c>
      <c r="X148" s="121">
        <v>245246.53999999995</v>
      </c>
      <c r="Y148" s="121">
        <v>829151.46999999986</v>
      </c>
      <c r="Z148" s="121">
        <v>0</v>
      </c>
      <c r="AA148" s="121">
        <v>5582.5</v>
      </c>
      <c r="AB148" s="121">
        <v>3448.8299999999995</v>
      </c>
      <c r="AC148" s="121">
        <f t="shared" si="98"/>
        <v>1459648.9699999997</v>
      </c>
      <c r="AD148" s="153">
        <f t="shared" si="99"/>
        <v>324.45788461538444</v>
      </c>
      <c r="AE148" s="105">
        <f t="shared" si="100"/>
        <v>0</v>
      </c>
      <c r="AF148" s="105">
        <f t="shared" si="101"/>
        <v>0</v>
      </c>
      <c r="AG148" s="105">
        <f t="shared" si="102"/>
        <v>108.13990384615383</v>
      </c>
      <c r="AH148" s="105">
        <f t="shared" si="103"/>
        <v>0</v>
      </c>
      <c r="AI148" s="105">
        <f t="shared" si="104"/>
        <v>55.188108974358997</v>
      </c>
      <c r="AJ148" s="105">
        <f t="shared" si="105"/>
        <v>0</v>
      </c>
      <c r="AK148" s="105">
        <f t="shared" si="106"/>
        <v>28.815160256410255</v>
      </c>
      <c r="AL148" s="105">
        <f t="shared" si="107"/>
        <v>0</v>
      </c>
      <c r="AM148" s="105">
        <f t="shared" si="108"/>
        <v>33.554166666666674</v>
      </c>
      <c r="AN148" s="105">
        <f t="shared" si="109"/>
        <v>0</v>
      </c>
      <c r="AO148" s="105">
        <f t="shared" si="110"/>
        <v>101.77967948717946</v>
      </c>
      <c r="AP148" s="105">
        <f t="shared" si="111"/>
        <v>164.30086538461541</v>
      </c>
      <c r="AQ148" s="105">
        <f t="shared" si="112"/>
        <v>158.82612179487174</v>
      </c>
      <c r="AR148" s="105">
        <f t="shared" si="113"/>
        <v>0</v>
      </c>
      <c r="AS148" s="105">
        <f t="shared" si="114"/>
        <v>27.350961538461469</v>
      </c>
      <c r="AT148" s="105">
        <f t="shared" si="115"/>
        <v>0</v>
      </c>
      <c r="AU148" s="105">
        <f t="shared" si="116"/>
        <v>0</v>
      </c>
      <c r="AV148" s="105">
        <f t="shared" si="117"/>
        <v>203.41929487179479</v>
      </c>
      <c r="AW148" s="105">
        <f t="shared" si="118"/>
        <v>786.04660256410239</v>
      </c>
      <c r="AX148" s="105">
        <f t="shared" si="119"/>
        <v>2657.5367628205122</v>
      </c>
      <c r="AY148" s="105">
        <f t="shared" si="120"/>
        <v>0</v>
      </c>
      <c r="AZ148" s="105">
        <f t="shared" si="121"/>
        <v>17.892628205128204</v>
      </c>
      <c r="BA148" s="105">
        <f t="shared" si="122"/>
        <v>11.053942307692306</v>
      </c>
      <c r="BB148" s="2"/>
      <c r="BC148" s="105">
        <f t="shared" si="123"/>
        <v>69.080230106250085</v>
      </c>
      <c r="BD148" s="105">
        <f t="shared" si="124"/>
        <v>0</v>
      </c>
      <c r="BE148" s="105">
        <f t="shared" si="125"/>
        <v>0</v>
      </c>
      <c r="BF148" s="105">
        <f t="shared" si="126"/>
        <v>23.024034229328304</v>
      </c>
      <c r="BG148" s="105">
        <f t="shared" si="127"/>
        <v>0</v>
      </c>
      <c r="BH148" s="105">
        <f t="shared" si="128"/>
        <v>11.750083594352438</v>
      </c>
      <c r="BI148" s="105">
        <f t="shared" si="129"/>
        <v>0</v>
      </c>
      <c r="BJ148" s="105">
        <f t="shared" si="130"/>
        <v>6.1350270572740735</v>
      </c>
      <c r="BK148" s="105">
        <f t="shared" si="131"/>
        <v>0</v>
      </c>
      <c r="BL148" s="105">
        <f t="shared" si="132"/>
        <v>7.1440074791355324</v>
      </c>
      <c r="BM148" s="105">
        <f t="shared" si="133"/>
        <v>0</v>
      </c>
      <c r="BN148" s="105">
        <f t="shared" si="134"/>
        <v>21.66988078421738</v>
      </c>
      <c r="BO148" s="105">
        <f t="shared" si="135"/>
        <v>34.981247568939757</v>
      </c>
      <c r="BP148" s="105">
        <f t="shared" si="136"/>
        <v>33.815621566660511</v>
      </c>
      <c r="BQ148" s="105">
        <f t="shared" si="137"/>
        <v>0</v>
      </c>
      <c r="BR148" s="105">
        <f t="shared" si="138"/>
        <v>5.8232849509693381</v>
      </c>
      <c r="BS148" s="105">
        <f t="shared" si="139"/>
        <v>0</v>
      </c>
      <c r="BT148" s="105">
        <f t="shared" si="140"/>
        <v>0</v>
      </c>
      <c r="BU148" s="105">
        <f t="shared" si="141"/>
        <v>43.309940562709393</v>
      </c>
      <c r="BV148" s="105">
        <f t="shared" si="142"/>
        <v>167.35694447287784</v>
      </c>
      <c r="BW148" s="105">
        <f t="shared" si="143"/>
        <v>565.8153486055096</v>
      </c>
      <c r="BX148" s="105">
        <f t="shared" si="144"/>
        <v>0</v>
      </c>
      <c r="BY148" s="105">
        <f t="shared" si="145"/>
        <v>3.8095140609112805</v>
      </c>
      <c r="BZ148" s="105">
        <f t="shared" si="146"/>
        <v>2.3534915143202237</v>
      </c>
      <c r="CA148" s="21" t="s">
        <v>896</v>
      </c>
      <c r="CB148" s="108">
        <v>35</v>
      </c>
    </row>
    <row r="149" spans="1:80" x14ac:dyDescent="0.3">
      <c r="A149" s="18" t="s">
        <v>290</v>
      </c>
      <c r="B149" s="21" t="s">
        <v>291</v>
      </c>
      <c r="C149" s="22">
        <f>_xlfn.XLOOKUP(A149,Rankings!K:K,Rankings!L:L)</f>
        <v>317.31585263157893</v>
      </c>
      <c r="D149" s="118">
        <f>_xlfn.XLOOKUP(A149,Rankings!K:K,Rankings!M:M)</f>
        <v>1502.16</v>
      </c>
      <c r="E149" s="121">
        <v>83573.419999999984</v>
      </c>
      <c r="F149" s="121">
        <v>0</v>
      </c>
      <c r="G149" s="121">
        <v>0</v>
      </c>
      <c r="H149" s="121">
        <v>18242</v>
      </c>
      <c r="I149" s="121">
        <v>0</v>
      </c>
      <c r="J149" s="121">
        <v>0</v>
      </c>
      <c r="K149" s="121">
        <v>0</v>
      </c>
      <c r="L149" s="121">
        <v>19328.399999999998</v>
      </c>
      <c r="M149" s="121">
        <v>18303.169999999998</v>
      </c>
      <c r="N149" s="121">
        <v>16112.749999999998</v>
      </c>
      <c r="O149" s="121">
        <v>0</v>
      </c>
      <c r="P149" s="121">
        <v>19289.780000000006</v>
      </c>
      <c r="Q149" s="121">
        <v>76320.52</v>
      </c>
      <c r="R149" s="121">
        <v>68169.73000000001</v>
      </c>
      <c r="S149" s="121">
        <v>0</v>
      </c>
      <c r="T149" s="121">
        <v>10827.960000000001</v>
      </c>
      <c r="U149" s="121">
        <v>0</v>
      </c>
      <c r="V149" s="121">
        <v>0</v>
      </c>
      <c r="W149" s="121">
        <v>76706.799999999974</v>
      </c>
      <c r="X149" s="121">
        <v>445657.07</v>
      </c>
      <c r="Y149" s="121">
        <v>922538.77999999991</v>
      </c>
      <c r="Z149" s="121">
        <v>0</v>
      </c>
      <c r="AA149" s="121">
        <v>5669.51</v>
      </c>
      <c r="AB149" s="121">
        <v>5471.7300000000005</v>
      </c>
      <c r="AC149" s="121">
        <f t="shared" si="98"/>
        <v>1786211.6199999999</v>
      </c>
      <c r="AD149" s="153">
        <f t="shared" si="99"/>
        <v>263.37612604887187</v>
      </c>
      <c r="AE149" s="105">
        <f t="shared" si="100"/>
        <v>0</v>
      </c>
      <c r="AF149" s="105">
        <f t="shared" si="101"/>
        <v>0</v>
      </c>
      <c r="AG149" s="105">
        <f t="shared" si="102"/>
        <v>57.488460941092534</v>
      </c>
      <c r="AH149" s="105">
        <f t="shared" si="103"/>
        <v>0</v>
      </c>
      <c r="AI149" s="105">
        <f t="shared" si="104"/>
        <v>0</v>
      </c>
      <c r="AJ149" s="105">
        <f t="shared" si="105"/>
        <v>0</v>
      </c>
      <c r="AK149" s="105">
        <f t="shared" si="106"/>
        <v>60.912178952626512</v>
      </c>
      <c r="AL149" s="105">
        <f t="shared" si="107"/>
        <v>57.681234165287606</v>
      </c>
      <c r="AM149" s="105">
        <f t="shared" si="108"/>
        <v>50.778269873291777</v>
      </c>
      <c r="AN149" s="105">
        <f t="shared" si="109"/>
        <v>0</v>
      </c>
      <c r="AO149" s="105">
        <f t="shared" si="110"/>
        <v>60.790470567496342</v>
      </c>
      <c r="AP149" s="105">
        <f t="shared" si="111"/>
        <v>240.51908962963884</v>
      </c>
      <c r="AQ149" s="105">
        <f t="shared" si="112"/>
        <v>214.8324120419814</v>
      </c>
      <c r="AR149" s="105">
        <f t="shared" si="113"/>
        <v>0</v>
      </c>
      <c r="AS149" s="105">
        <f t="shared" si="114"/>
        <v>34.123602430200215</v>
      </c>
      <c r="AT149" s="105">
        <f t="shared" si="115"/>
        <v>0</v>
      </c>
      <c r="AU149" s="105">
        <f t="shared" si="116"/>
        <v>0</v>
      </c>
      <c r="AV149" s="105">
        <f t="shared" si="117"/>
        <v>241.73642559566906</v>
      </c>
      <c r="AW149" s="105">
        <f t="shared" si="118"/>
        <v>1404.458889475756</v>
      </c>
      <c r="AX149" s="105">
        <f t="shared" si="119"/>
        <v>2907.320174359892</v>
      </c>
      <c r="AY149" s="105">
        <f t="shared" si="120"/>
        <v>0</v>
      </c>
      <c r="AZ149" s="105">
        <f t="shared" si="121"/>
        <v>17.867087171918296</v>
      </c>
      <c r="BA149" s="105">
        <f t="shared" si="122"/>
        <v>17.243796534656521</v>
      </c>
      <c r="BB149" s="2"/>
      <c r="BC149" s="105">
        <f t="shared" si="123"/>
        <v>55.635498215902423</v>
      </c>
      <c r="BD149" s="105">
        <f t="shared" si="124"/>
        <v>0</v>
      </c>
      <c r="BE149" s="105">
        <f t="shared" si="125"/>
        <v>0</v>
      </c>
      <c r="BF149" s="105">
        <f t="shared" si="126"/>
        <v>12.143846194812802</v>
      </c>
      <c r="BG149" s="105">
        <f t="shared" si="127"/>
        <v>0</v>
      </c>
      <c r="BH149" s="105">
        <f t="shared" si="128"/>
        <v>0</v>
      </c>
      <c r="BI149" s="105">
        <f t="shared" si="129"/>
        <v>0</v>
      </c>
      <c r="BJ149" s="105">
        <f t="shared" si="130"/>
        <v>12.867071417159288</v>
      </c>
      <c r="BK149" s="105">
        <f t="shared" si="131"/>
        <v>12.184567556052615</v>
      </c>
      <c r="BL149" s="105">
        <f t="shared" si="132"/>
        <v>10.726387335570111</v>
      </c>
      <c r="BM149" s="105">
        <f t="shared" si="133"/>
        <v>0</v>
      </c>
      <c r="BN149" s="105">
        <f t="shared" si="134"/>
        <v>12.841361772381108</v>
      </c>
      <c r="BO149" s="105">
        <f t="shared" si="135"/>
        <v>50.807184321244073</v>
      </c>
      <c r="BP149" s="105">
        <f t="shared" si="136"/>
        <v>45.38113782819407</v>
      </c>
      <c r="BQ149" s="105">
        <f t="shared" si="137"/>
        <v>0</v>
      </c>
      <c r="BR149" s="105">
        <f t="shared" si="138"/>
        <v>7.2082601054481552</v>
      </c>
      <c r="BS149" s="105">
        <f t="shared" si="139"/>
        <v>0</v>
      </c>
      <c r="BT149" s="105">
        <f t="shared" si="140"/>
        <v>0</v>
      </c>
      <c r="BU149" s="105">
        <f t="shared" si="141"/>
        <v>51.06433402566968</v>
      </c>
      <c r="BV149" s="105">
        <f t="shared" si="142"/>
        <v>296.67749773659261</v>
      </c>
      <c r="BW149" s="105">
        <f t="shared" si="143"/>
        <v>614.14148958832607</v>
      </c>
      <c r="BX149" s="105">
        <f t="shared" si="144"/>
        <v>0</v>
      </c>
      <c r="BY149" s="105">
        <f t="shared" si="145"/>
        <v>3.7742384299941416</v>
      </c>
      <c r="BZ149" s="105">
        <f t="shared" si="146"/>
        <v>3.6425746924428823</v>
      </c>
      <c r="CA149" s="21" t="s">
        <v>841</v>
      </c>
      <c r="CB149" s="108">
        <v>37</v>
      </c>
    </row>
    <row r="150" spans="1:80" x14ac:dyDescent="0.3">
      <c r="A150" s="18" t="s">
        <v>296</v>
      </c>
      <c r="B150" s="21" t="s">
        <v>297</v>
      </c>
      <c r="C150" s="22">
        <f>_xlfn.XLOOKUP(A150,Rankings!K:K,Rankings!L:L)</f>
        <v>206</v>
      </c>
      <c r="D150" s="118">
        <f>_xlfn.XLOOKUP(A150,Rankings!K:K,Rankings!M:M)</f>
        <v>1129.8600000000001</v>
      </c>
      <c r="E150" s="121">
        <v>54968.06</v>
      </c>
      <c r="F150" s="121">
        <v>4809.22</v>
      </c>
      <c r="G150" s="121">
        <v>0</v>
      </c>
      <c r="H150" s="121">
        <v>0</v>
      </c>
      <c r="I150" s="121">
        <v>0</v>
      </c>
      <c r="J150" s="121">
        <v>0</v>
      </c>
      <c r="K150" s="121">
        <v>0</v>
      </c>
      <c r="L150" s="121">
        <v>17755.270000000004</v>
      </c>
      <c r="M150" s="121">
        <v>0</v>
      </c>
      <c r="N150" s="121">
        <v>12257.689999999999</v>
      </c>
      <c r="O150" s="121">
        <v>0</v>
      </c>
      <c r="P150" s="121">
        <v>20821.879999999979</v>
      </c>
      <c r="Q150" s="121">
        <v>13248.6</v>
      </c>
      <c r="R150" s="121">
        <v>26127.82</v>
      </c>
      <c r="S150" s="121">
        <v>0</v>
      </c>
      <c r="T150" s="121">
        <v>4190.6600000000008</v>
      </c>
      <c r="U150" s="121">
        <v>0</v>
      </c>
      <c r="V150" s="121">
        <v>0</v>
      </c>
      <c r="W150" s="121">
        <v>29089.85</v>
      </c>
      <c r="X150" s="121">
        <v>213535.28</v>
      </c>
      <c r="Y150" s="121">
        <v>623203.70999999985</v>
      </c>
      <c r="Z150" s="121">
        <v>0</v>
      </c>
      <c r="AA150" s="121">
        <v>3161.5</v>
      </c>
      <c r="AB150" s="121">
        <v>4202.8899999999994</v>
      </c>
      <c r="AC150" s="121">
        <f t="shared" si="98"/>
        <v>1027372.4299999998</v>
      </c>
      <c r="AD150" s="153">
        <f t="shared" si="99"/>
        <v>266.83524271844658</v>
      </c>
      <c r="AE150" s="105">
        <f t="shared" si="100"/>
        <v>23.345728155339806</v>
      </c>
      <c r="AF150" s="105">
        <f t="shared" si="101"/>
        <v>0</v>
      </c>
      <c r="AG150" s="105">
        <f t="shared" si="102"/>
        <v>0</v>
      </c>
      <c r="AH150" s="105">
        <f t="shared" si="103"/>
        <v>0</v>
      </c>
      <c r="AI150" s="105">
        <f t="shared" si="104"/>
        <v>0</v>
      </c>
      <c r="AJ150" s="105">
        <f t="shared" si="105"/>
        <v>0</v>
      </c>
      <c r="AK150" s="105">
        <f t="shared" si="106"/>
        <v>86.190631067961178</v>
      </c>
      <c r="AL150" s="105">
        <f t="shared" si="107"/>
        <v>0</v>
      </c>
      <c r="AM150" s="105">
        <f t="shared" si="108"/>
        <v>59.503349514563098</v>
      </c>
      <c r="AN150" s="105">
        <f t="shared" si="109"/>
        <v>0</v>
      </c>
      <c r="AO150" s="105">
        <f t="shared" si="110"/>
        <v>101.07708737864067</v>
      </c>
      <c r="AP150" s="105">
        <f t="shared" si="111"/>
        <v>64.313592233009715</v>
      </c>
      <c r="AQ150" s="105">
        <f t="shared" si="112"/>
        <v>126.83407766990291</v>
      </c>
      <c r="AR150" s="105">
        <f t="shared" si="113"/>
        <v>0</v>
      </c>
      <c r="AS150" s="105">
        <f t="shared" si="114"/>
        <v>20.343009708737867</v>
      </c>
      <c r="AT150" s="105">
        <f t="shared" si="115"/>
        <v>0</v>
      </c>
      <c r="AU150" s="105">
        <f t="shared" si="116"/>
        <v>0</v>
      </c>
      <c r="AV150" s="105">
        <f t="shared" si="117"/>
        <v>141.21286407766991</v>
      </c>
      <c r="AW150" s="105">
        <f t="shared" si="118"/>
        <v>1036.5790291262135</v>
      </c>
      <c r="AX150" s="105">
        <f t="shared" si="119"/>
        <v>3025.2607281553392</v>
      </c>
      <c r="AY150" s="105">
        <f t="shared" si="120"/>
        <v>0</v>
      </c>
      <c r="AZ150" s="105">
        <f t="shared" si="121"/>
        <v>15.347087378640778</v>
      </c>
      <c r="BA150" s="105">
        <f t="shared" si="122"/>
        <v>20.402378640776696</v>
      </c>
      <c r="BB150" s="2"/>
      <c r="BC150" s="105">
        <f t="shared" si="123"/>
        <v>48.650328359265743</v>
      </c>
      <c r="BD150" s="105">
        <f t="shared" si="124"/>
        <v>4.2564742534473297</v>
      </c>
      <c r="BE150" s="105">
        <f t="shared" si="125"/>
        <v>0</v>
      </c>
      <c r="BF150" s="105">
        <f t="shared" si="126"/>
        <v>0</v>
      </c>
      <c r="BG150" s="105">
        <f t="shared" si="127"/>
        <v>0</v>
      </c>
      <c r="BH150" s="105">
        <f t="shared" si="128"/>
        <v>0</v>
      </c>
      <c r="BI150" s="105">
        <f t="shared" si="129"/>
        <v>0</v>
      </c>
      <c r="BJ150" s="105">
        <f t="shared" si="130"/>
        <v>15.714575257111502</v>
      </c>
      <c r="BK150" s="105">
        <f t="shared" si="131"/>
        <v>0</v>
      </c>
      <c r="BL150" s="105">
        <f t="shared" si="132"/>
        <v>10.848857380560421</v>
      </c>
      <c r="BM150" s="105">
        <f t="shared" si="133"/>
        <v>0</v>
      </c>
      <c r="BN150" s="105">
        <f t="shared" si="134"/>
        <v>18.428725682827942</v>
      </c>
      <c r="BO150" s="105">
        <f t="shared" si="135"/>
        <v>11.725877542350378</v>
      </c>
      <c r="BP150" s="105">
        <f t="shared" si="136"/>
        <v>23.124829624909278</v>
      </c>
      <c r="BQ150" s="105">
        <f t="shared" si="137"/>
        <v>0</v>
      </c>
      <c r="BR150" s="105">
        <f t="shared" si="138"/>
        <v>3.7090081957056631</v>
      </c>
      <c r="BS150" s="105">
        <f t="shared" si="139"/>
        <v>0</v>
      </c>
      <c r="BT150" s="105">
        <f t="shared" si="140"/>
        <v>0</v>
      </c>
      <c r="BU150" s="105">
        <f t="shared" si="141"/>
        <v>25.746419910431378</v>
      </c>
      <c r="BV150" s="105">
        <f t="shared" si="142"/>
        <v>188.99268935974365</v>
      </c>
      <c r="BW150" s="105">
        <f t="shared" si="143"/>
        <v>551.57604481971202</v>
      </c>
      <c r="BX150" s="105">
        <f t="shared" si="144"/>
        <v>0</v>
      </c>
      <c r="BY150" s="105">
        <f t="shared" si="145"/>
        <v>2.7981342821234487</v>
      </c>
      <c r="BZ150" s="105">
        <f t="shared" si="146"/>
        <v>3.7198325456251209</v>
      </c>
      <c r="CA150" s="21" t="s">
        <v>898</v>
      </c>
      <c r="CB150" s="108">
        <v>38</v>
      </c>
    </row>
    <row r="151" spans="1:80" x14ac:dyDescent="0.3">
      <c r="A151" s="18" t="s">
        <v>298</v>
      </c>
      <c r="B151" s="21" t="s">
        <v>299</v>
      </c>
      <c r="C151" s="22">
        <f>_xlfn.XLOOKUP(A151,Rankings!K:K,Rankings!L:L)</f>
        <v>178.77894736842106</v>
      </c>
      <c r="D151" s="118">
        <f>_xlfn.XLOOKUP(A151,Rankings!K:K,Rankings!M:M)</f>
        <v>1154.74</v>
      </c>
      <c r="E151" s="121">
        <v>61185.960000000028</v>
      </c>
      <c r="F151" s="121">
        <v>0</v>
      </c>
      <c r="G151" s="121">
        <v>0</v>
      </c>
      <c r="H151" s="121">
        <v>32663.499999999985</v>
      </c>
      <c r="I151" s="121">
        <v>0</v>
      </c>
      <c r="J151" s="121">
        <v>27315.93</v>
      </c>
      <c r="K151" s="121">
        <v>0</v>
      </c>
      <c r="L151" s="121">
        <v>17594.939999999999</v>
      </c>
      <c r="M151" s="121">
        <v>3019.88</v>
      </c>
      <c r="N151" s="121">
        <v>14794.559999999998</v>
      </c>
      <c r="O151" s="121">
        <v>0</v>
      </c>
      <c r="P151" s="121">
        <v>15236.199999999999</v>
      </c>
      <c r="Q151" s="121">
        <v>22637.06</v>
      </c>
      <c r="R151" s="121">
        <v>11195.960000000005</v>
      </c>
      <c r="S151" s="121">
        <v>0</v>
      </c>
      <c r="T151" s="121">
        <v>4682.8899999999994</v>
      </c>
      <c r="U151" s="121">
        <v>0</v>
      </c>
      <c r="V151" s="121">
        <v>0</v>
      </c>
      <c r="W151" s="121">
        <v>13140.519999999995</v>
      </c>
      <c r="X151" s="121">
        <v>391288.75000000006</v>
      </c>
      <c r="Y151" s="121">
        <v>636452.57000000018</v>
      </c>
      <c r="Z151" s="121">
        <v>0</v>
      </c>
      <c r="AA151" s="121">
        <v>2391</v>
      </c>
      <c r="AB151" s="121">
        <v>4089.7600000000007</v>
      </c>
      <c r="AC151" s="121">
        <f t="shared" si="98"/>
        <v>1257689.4800000002</v>
      </c>
      <c r="AD151" s="153">
        <f t="shared" si="99"/>
        <v>342.24365284974107</v>
      </c>
      <c r="AE151" s="105">
        <f t="shared" si="100"/>
        <v>0</v>
      </c>
      <c r="AF151" s="105">
        <f t="shared" si="101"/>
        <v>0</v>
      </c>
      <c r="AG151" s="105">
        <f t="shared" si="102"/>
        <v>182.70327955723025</v>
      </c>
      <c r="AH151" s="105">
        <f t="shared" si="103"/>
        <v>0</v>
      </c>
      <c r="AI151" s="105">
        <f t="shared" si="104"/>
        <v>152.79164802166744</v>
      </c>
      <c r="AJ151" s="105">
        <f t="shared" si="105"/>
        <v>0</v>
      </c>
      <c r="AK151" s="105">
        <f t="shared" si="106"/>
        <v>98.417292746113986</v>
      </c>
      <c r="AL151" s="105">
        <f t="shared" si="107"/>
        <v>16.891698068770609</v>
      </c>
      <c r="AM151" s="105">
        <f t="shared" si="108"/>
        <v>82.753367875647655</v>
      </c>
      <c r="AN151" s="105">
        <f t="shared" si="109"/>
        <v>0</v>
      </c>
      <c r="AO151" s="105">
        <f t="shared" si="110"/>
        <v>85.223681111634477</v>
      </c>
      <c r="AP151" s="105">
        <f t="shared" si="111"/>
        <v>126.62038977861518</v>
      </c>
      <c r="AQ151" s="105">
        <f t="shared" si="112"/>
        <v>62.624599623174774</v>
      </c>
      <c r="AR151" s="105">
        <f t="shared" si="113"/>
        <v>0</v>
      </c>
      <c r="AS151" s="105">
        <f t="shared" si="114"/>
        <v>26.193744112105506</v>
      </c>
      <c r="AT151" s="105">
        <f t="shared" si="115"/>
        <v>0</v>
      </c>
      <c r="AU151" s="105">
        <f t="shared" si="116"/>
        <v>0</v>
      </c>
      <c r="AV151" s="105">
        <f t="shared" si="117"/>
        <v>73.501495525200156</v>
      </c>
      <c r="AW151" s="105">
        <f t="shared" si="118"/>
        <v>2188.6735309703254</v>
      </c>
      <c r="AX151" s="105">
        <f t="shared" si="119"/>
        <v>3559.9973004003778</v>
      </c>
      <c r="AY151" s="105">
        <f t="shared" si="120"/>
        <v>0</v>
      </c>
      <c r="AZ151" s="105">
        <f t="shared" si="121"/>
        <v>13.374057936881771</v>
      </c>
      <c r="BA151" s="105">
        <f t="shared" si="122"/>
        <v>22.87607159679699</v>
      </c>
      <c r="BB151" s="2"/>
      <c r="BC151" s="105">
        <f t="shared" si="123"/>
        <v>52.986784903961087</v>
      </c>
      <c r="BD151" s="105">
        <f t="shared" si="124"/>
        <v>0</v>
      </c>
      <c r="BE151" s="105">
        <f t="shared" si="125"/>
        <v>0</v>
      </c>
      <c r="BF151" s="105">
        <f t="shared" si="126"/>
        <v>28.286454093562174</v>
      </c>
      <c r="BG151" s="105">
        <f t="shared" si="127"/>
        <v>0</v>
      </c>
      <c r="BH151" s="105">
        <f t="shared" si="128"/>
        <v>23.655480887472503</v>
      </c>
      <c r="BI151" s="105">
        <f t="shared" si="129"/>
        <v>0</v>
      </c>
      <c r="BJ151" s="105">
        <f t="shared" si="130"/>
        <v>15.237144292221624</v>
      </c>
      <c r="BK151" s="105">
        <f t="shared" si="131"/>
        <v>2.6152034224154357</v>
      </c>
      <c r="BL151" s="105">
        <f t="shared" si="132"/>
        <v>12.81202694978956</v>
      </c>
      <c r="BM151" s="105">
        <f t="shared" si="133"/>
        <v>0</v>
      </c>
      <c r="BN151" s="105">
        <f t="shared" si="134"/>
        <v>13.19448533869096</v>
      </c>
      <c r="BO151" s="105">
        <f t="shared" si="135"/>
        <v>19.603599078580462</v>
      </c>
      <c r="BP151" s="105">
        <f t="shared" si="136"/>
        <v>9.6956544330325478</v>
      </c>
      <c r="BQ151" s="105">
        <f t="shared" si="137"/>
        <v>0</v>
      </c>
      <c r="BR151" s="105">
        <f t="shared" si="138"/>
        <v>4.0553631120425369</v>
      </c>
      <c r="BS151" s="105">
        <f t="shared" si="139"/>
        <v>0</v>
      </c>
      <c r="BT151" s="105">
        <f t="shared" si="140"/>
        <v>0</v>
      </c>
      <c r="BU151" s="105">
        <f t="shared" si="141"/>
        <v>11.379635242565422</v>
      </c>
      <c r="BV151" s="105">
        <f t="shared" si="142"/>
        <v>338.85441744461963</v>
      </c>
      <c r="BW151" s="105">
        <f t="shared" si="143"/>
        <v>551.16525798015152</v>
      </c>
      <c r="BX151" s="105">
        <f t="shared" si="144"/>
        <v>0</v>
      </c>
      <c r="BY151" s="105">
        <f t="shared" si="145"/>
        <v>2.070595978315465</v>
      </c>
      <c r="BZ151" s="105">
        <f t="shared" si="146"/>
        <v>3.5417150180993131</v>
      </c>
      <c r="CA151" s="21" t="s">
        <v>843</v>
      </c>
      <c r="CB151" s="108">
        <v>41</v>
      </c>
    </row>
    <row r="152" spans="1:80" x14ac:dyDescent="0.3">
      <c r="A152" s="18" t="s">
        <v>300</v>
      </c>
      <c r="B152" s="21" t="s">
        <v>301</v>
      </c>
      <c r="C152" s="22">
        <f>_xlfn.XLOOKUP(A152,Rankings!K:K,Rankings!L:L)</f>
        <v>308</v>
      </c>
      <c r="D152" s="118">
        <f>_xlfn.XLOOKUP(A152,Rankings!K:K,Rankings!M:M)</f>
        <v>1526.84</v>
      </c>
      <c r="E152" s="121">
        <v>79754.399999999994</v>
      </c>
      <c r="F152" s="121">
        <v>2459.3000000000002</v>
      </c>
      <c r="G152" s="121">
        <v>0</v>
      </c>
      <c r="H152" s="121">
        <v>34124.590000000004</v>
      </c>
      <c r="I152" s="121">
        <v>976.84999999999991</v>
      </c>
      <c r="J152" s="121">
        <v>28374.12999999999</v>
      </c>
      <c r="K152" s="121">
        <v>0</v>
      </c>
      <c r="L152" s="121">
        <v>17115.120000000003</v>
      </c>
      <c r="M152" s="121">
        <v>40458.270000000011</v>
      </c>
      <c r="N152" s="121">
        <v>14026.4</v>
      </c>
      <c r="O152" s="121">
        <v>0</v>
      </c>
      <c r="P152" s="121">
        <v>11146.799999999996</v>
      </c>
      <c r="Q152" s="121">
        <v>10376.730000000001</v>
      </c>
      <c r="R152" s="121">
        <v>31666.009999999995</v>
      </c>
      <c r="S152" s="121">
        <v>0</v>
      </c>
      <c r="T152" s="121">
        <v>5005.03</v>
      </c>
      <c r="U152" s="121">
        <v>0</v>
      </c>
      <c r="V152" s="121">
        <v>0</v>
      </c>
      <c r="W152" s="121">
        <v>36907.379999999997</v>
      </c>
      <c r="X152" s="121">
        <v>378747.89000000007</v>
      </c>
      <c r="Y152" s="121">
        <v>801798.0700000003</v>
      </c>
      <c r="Z152" s="121">
        <v>0</v>
      </c>
      <c r="AA152" s="121">
        <v>4836.78</v>
      </c>
      <c r="AB152" s="121">
        <v>5976.24</v>
      </c>
      <c r="AC152" s="121">
        <f t="shared" si="98"/>
        <v>1503749.9900000005</v>
      </c>
      <c r="AD152" s="153">
        <f t="shared" si="99"/>
        <v>258.94285714285712</v>
      </c>
      <c r="AE152" s="105">
        <f t="shared" si="100"/>
        <v>7.9847402597402599</v>
      </c>
      <c r="AF152" s="105">
        <f t="shared" si="101"/>
        <v>0</v>
      </c>
      <c r="AG152" s="105">
        <f t="shared" si="102"/>
        <v>110.79412337662339</v>
      </c>
      <c r="AH152" s="105">
        <f t="shared" si="103"/>
        <v>3.1715909090909089</v>
      </c>
      <c r="AI152" s="105">
        <f t="shared" si="104"/>
        <v>92.123798701298668</v>
      </c>
      <c r="AJ152" s="105">
        <f t="shared" si="105"/>
        <v>0</v>
      </c>
      <c r="AK152" s="105">
        <f t="shared" si="106"/>
        <v>55.568571428571438</v>
      </c>
      <c r="AL152" s="105">
        <f t="shared" si="107"/>
        <v>131.35801948051952</v>
      </c>
      <c r="AM152" s="105">
        <f t="shared" si="108"/>
        <v>45.540259740259742</v>
      </c>
      <c r="AN152" s="105">
        <f t="shared" si="109"/>
        <v>0</v>
      </c>
      <c r="AO152" s="105">
        <f t="shared" si="110"/>
        <v>36.190909090909074</v>
      </c>
      <c r="AP152" s="105">
        <f t="shared" si="111"/>
        <v>33.690681818181822</v>
      </c>
      <c r="AQ152" s="105">
        <f t="shared" si="112"/>
        <v>102.81172077922076</v>
      </c>
      <c r="AR152" s="105">
        <f t="shared" si="113"/>
        <v>0</v>
      </c>
      <c r="AS152" s="105">
        <f t="shared" si="114"/>
        <v>16.250097402597401</v>
      </c>
      <c r="AT152" s="105">
        <f t="shared" si="115"/>
        <v>0</v>
      </c>
      <c r="AU152" s="105">
        <f t="shared" si="116"/>
        <v>0</v>
      </c>
      <c r="AV152" s="105">
        <f t="shared" si="117"/>
        <v>119.82915584415584</v>
      </c>
      <c r="AW152" s="105">
        <f t="shared" si="118"/>
        <v>1229.7009415584419</v>
      </c>
      <c r="AX152" s="105">
        <f t="shared" si="119"/>
        <v>2603.2404870129881</v>
      </c>
      <c r="AY152" s="105">
        <f t="shared" si="120"/>
        <v>0</v>
      </c>
      <c r="AZ152" s="105">
        <f t="shared" si="121"/>
        <v>15.703831168831169</v>
      </c>
      <c r="BA152" s="105">
        <f t="shared" si="122"/>
        <v>19.403376623376623</v>
      </c>
      <c r="BB152" s="2"/>
      <c r="BC152" s="105">
        <f t="shared" si="123"/>
        <v>52.234942757590844</v>
      </c>
      <c r="BD152" s="105">
        <f t="shared" si="124"/>
        <v>1.6107123208718663</v>
      </c>
      <c r="BE152" s="105">
        <f t="shared" si="125"/>
        <v>0</v>
      </c>
      <c r="BF152" s="105">
        <f t="shared" si="126"/>
        <v>22.349813994917611</v>
      </c>
      <c r="BG152" s="105">
        <f t="shared" si="127"/>
        <v>0.63978543920777553</v>
      </c>
      <c r="BH152" s="105">
        <f t="shared" si="128"/>
        <v>18.583564748107197</v>
      </c>
      <c r="BI152" s="105">
        <f t="shared" si="129"/>
        <v>0</v>
      </c>
      <c r="BJ152" s="105">
        <f t="shared" si="130"/>
        <v>11.209504597731264</v>
      </c>
      <c r="BK152" s="105">
        <f t="shared" si="131"/>
        <v>26.498041707055101</v>
      </c>
      <c r="BL152" s="105">
        <f t="shared" si="132"/>
        <v>9.1865552382698912</v>
      </c>
      <c r="BM152" s="105">
        <f t="shared" si="133"/>
        <v>0</v>
      </c>
      <c r="BN152" s="105">
        <f t="shared" si="134"/>
        <v>7.3005684944067459</v>
      </c>
      <c r="BO152" s="105">
        <f t="shared" si="135"/>
        <v>6.7962130937098859</v>
      </c>
      <c r="BP152" s="105">
        <f t="shared" si="136"/>
        <v>20.739573236226452</v>
      </c>
      <c r="BQ152" s="105">
        <f t="shared" si="137"/>
        <v>0</v>
      </c>
      <c r="BR152" s="105">
        <f t="shared" si="138"/>
        <v>3.2780317518535012</v>
      </c>
      <c r="BS152" s="105">
        <f t="shared" si="139"/>
        <v>0</v>
      </c>
      <c r="BT152" s="105">
        <f t="shared" si="140"/>
        <v>0</v>
      </c>
      <c r="BU152" s="105">
        <f t="shared" si="141"/>
        <v>24.172395273899031</v>
      </c>
      <c r="BV152" s="105">
        <f t="shared" si="142"/>
        <v>248.05997354012214</v>
      </c>
      <c r="BW152" s="105">
        <f t="shared" si="143"/>
        <v>525.13561997327838</v>
      </c>
      <c r="BX152" s="105">
        <f t="shared" si="144"/>
        <v>0</v>
      </c>
      <c r="BY152" s="105">
        <f t="shared" si="145"/>
        <v>3.1678368394854735</v>
      </c>
      <c r="BZ152" s="105">
        <f t="shared" si="146"/>
        <v>3.9141232873123575</v>
      </c>
      <c r="CA152" s="21" t="s">
        <v>900</v>
      </c>
      <c r="CB152" s="108">
        <v>42</v>
      </c>
    </row>
    <row r="153" spans="1:80" x14ac:dyDescent="0.3">
      <c r="A153" s="18" t="s">
        <v>306</v>
      </c>
      <c r="B153" s="21" t="s">
        <v>307</v>
      </c>
      <c r="C153" s="22">
        <f>_xlfn.XLOOKUP(A153,Rankings!K:K,Rankings!L:L)</f>
        <v>179</v>
      </c>
      <c r="D153" s="118">
        <f>_xlfn.XLOOKUP(A153,Rankings!K:K,Rankings!M:M)</f>
        <v>1039.0899999999999</v>
      </c>
      <c r="E153" s="121">
        <v>59862.250000000007</v>
      </c>
      <c r="F153" s="121">
        <v>0</v>
      </c>
      <c r="G153" s="121">
        <v>0</v>
      </c>
      <c r="H153" s="121">
        <v>0</v>
      </c>
      <c r="I153" s="121">
        <v>0</v>
      </c>
      <c r="J153" s="121">
        <v>0</v>
      </c>
      <c r="K153" s="121">
        <v>0</v>
      </c>
      <c r="L153" s="121">
        <v>12999.249999999998</v>
      </c>
      <c r="M153" s="121">
        <v>38744.51999999999</v>
      </c>
      <c r="N153" s="121">
        <v>14462.840000000002</v>
      </c>
      <c r="O153" s="121">
        <v>0</v>
      </c>
      <c r="P153" s="121">
        <v>10793.449999999988</v>
      </c>
      <c r="Q153" s="121">
        <v>20330.96</v>
      </c>
      <c r="R153" s="121">
        <v>19787.600000000002</v>
      </c>
      <c r="S153" s="121">
        <v>0</v>
      </c>
      <c r="T153" s="121">
        <v>2174.1400000000003</v>
      </c>
      <c r="U153" s="121">
        <v>0</v>
      </c>
      <c r="V153" s="121">
        <v>0</v>
      </c>
      <c r="W153" s="121">
        <v>28436.830000000005</v>
      </c>
      <c r="X153" s="121">
        <v>232475.44000000006</v>
      </c>
      <c r="Y153" s="121">
        <v>574940.67000000004</v>
      </c>
      <c r="Z153" s="121">
        <v>0</v>
      </c>
      <c r="AA153" s="121">
        <v>2387.5</v>
      </c>
      <c r="AB153" s="121">
        <v>2514.34</v>
      </c>
      <c r="AC153" s="121">
        <f t="shared" si="98"/>
        <v>1019909.79</v>
      </c>
      <c r="AD153" s="153">
        <f t="shared" si="99"/>
        <v>334.42597765363132</v>
      </c>
      <c r="AE153" s="105">
        <f t="shared" si="100"/>
        <v>0</v>
      </c>
      <c r="AF153" s="105">
        <f t="shared" si="101"/>
        <v>0</v>
      </c>
      <c r="AG153" s="105">
        <f t="shared" si="102"/>
        <v>0</v>
      </c>
      <c r="AH153" s="105">
        <f t="shared" si="103"/>
        <v>0</v>
      </c>
      <c r="AI153" s="105">
        <f t="shared" si="104"/>
        <v>0</v>
      </c>
      <c r="AJ153" s="105">
        <f t="shared" si="105"/>
        <v>0</v>
      </c>
      <c r="AK153" s="105">
        <f t="shared" si="106"/>
        <v>72.621508379888255</v>
      </c>
      <c r="AL153" s="105">
        <f t="shared" si="107"/>
        <v>216.44983240223459</v>
      </c>
      <c r="AM153" s="105">
        <f t="shared" si="108"/>
        <v>80.797988826815654</v>
      </c>
      <c r="AN153" s="105">
        <f t="shared" si="109"/>
        <v>0</v>
      </c>
      <c r="AO153" s="105">
        <f t="shared" si="110"/>
        <v>60.298603351955244</v>
      </c>
      <c r="AP153" s="105">
        <f t="shared" si="111"/>
        <v>113.58078212290502</v>
      </c>
      <c r="AQ153" s="105">
        <f t="shared" si="112"/>
        <v>110.54525139664806</v>
      </c>
      <c r="AR153" s="105">
        <f t="shared" si="113"/>
        <v>0</v>
      </c>
      <c r="AS153" s="105">
        <f t="shared" si="114"/>
        <v>12.146033519553075</v>
      </c>
      <c r="AT153" s="105">
        <f t="shared" si="115"/>
        <v>0</v>
      </c>
      <c r="AU153" s="105">
        <f t="shared" si="116"/>
        <v>0</v>
      </c>
      <c r="AV153" s="105">
        <f t="shared" si="117"/>
        <v>158.86497206703913</v>
      </c>
      <c r="AW153" s="105">
        <f t="shared" si="118"/>
        <v>1298.7454748603354</v>
      </c>
      <c r="AX153" s="105">
        <f t="shared" si="119"/>
        <v>3211.9590502793299</v>
      </c>
      <c r="AY153" s="105">
        <f t="shared" si="120"/>
        <v>0</v>
      </c>
      <c r="AZ153" s="105">
        <f t="shared" si="121"/>
        <v>13.337988826815643</v>
      </c>
      <c r="BA153" s="105">
        <f t="shared" si="122"/>
        <v>14.04659217877095</v>
      </c>
      <c r="BB153" s="2"/>
      <c r="BC153" s="105">
        <f t="shared" si="123"/>
        <v>57.610264750887808</v>
      </c>
      <c r="BD153" s="105">
        <f t="shared" si="124"/>
        <v>0</v>
      </c>
      <c r="BE153" s="105">
        <f t="shared" si="125"/>
        <v>0</v>
      </c>
      <c r="BF153" s="105">
        <f t="shared" si="126"/>
        <v>0</v>
      </c>
      <c r="BG153" s="105">
        <f t="shared" si="127"/>
        <v>0</v>
      </c>
      <c r="BH153" s="105">
        <f t="shared" si="128"/>
        <v>0</v>
      </c>
      <c r="BI153" s="105">
        <f t="shared" si="129"/>
        <v>0</v>
      </c>
      <c r="BJ153" s="105">
        <f t="shared" si="130"/>
        <v>12.510225293285471</v>
      </c>
      <c r="BK153" s="105">
        <f t="shared" si="131"/>
        <v>37.286972254568894</v>
      </c>
      <c r="BL153" s="105">
        <f t="shared" si="132"/>
        <v>13.918755834432055</v>
      </c>
      <c r="BM153" s="105">
        <f t="shared" si="133"/>
        <v>0</v>
      </c>
      <c r="BN153" s="105">
        <f t="shared" si="134"/>
        <v>10.387406288194468</v>
      </c>
      <c r="BO153" s="105">
        <f t="shared" si="135"/>
        <v>19.566120355310897</v>
      </c>
      <c r="BP153" s="105">
        <f t="shared" si="136"/>
        <v>19.043201262643279</v>
      </c>
      <c r="BQ153" s="105">
        <f t="shared" si="137"/>
        <v>0</v>
      </c>
      <c r="BR153" s="105">
        <f t="shared" si="138"/>
        <v>2.0923500370516512</v>
      </c>
      <c r="BS153" s="105">
        <f t="shared" si="139"/>
        <v>0</v>
      </c>
      <c r="BT153" s="105">
        <f t="shared" si="140"/>
        <v>0</v>
      </c>
      <c r="BU153" s="105">
        <f t="shared" si="141"/>
        <v>27.367051939677996</v>
      </c>
      <c r="BV153" s="105">
        <f t="shared" si="142"/>
        <v>223.72984053354384</v>
      </c>
      <c r="BW153" s="105">
        <f t="shared" si="143"/>
        <v>553.31171505836846</v>
      </c>
      <c r="BX153" s="105">
        <f t="shared" si="144"/>
        <v>0</v>
      </c>
      <c r="BY153" s="105">
        <f t="shared" si="145"/>
        <v>2.2976835500293529</v>
      </c>
      <c r="BZ153" s="105">
        <f t="shared" si="146"/>
        <v>2.4197518982956243</v>
      </c>
      <c r="CA153" s="21" t="s">
        <v>845</v>
      </c>
      <c r="CB153" s="108">
        <v>44</v>
      </c>
    </row>
    <row r="154" spans="1:80" x14ac:dyDescent="0.3">
      <c r="A154" s="18" t="s">
        <v>308</v>
      </c>
      <c r="B154" s="21" t="s">
        <v>309</v>
      </c>
      <c r="C154" s="22">
        <f>_xlfn.XLOOKUP(A154,Rankings!K:K,Rankings!L:L)</f>
        <v>372.16684210526319</v>
      </c>
      <c r="D154" s="118">
        <f>_xlfn.XLOOKUP(A154,Rankings!K:K,Rankings!M:M)</f>
        <v>1447.76</v>
      </c>
      <c r="E154" s="121">
        <v>76635.679999999978</v>
      </c>
      <c r="F154" s="121">
        <v>34948.199999999997</v>
      </c>
      <c r="G154" s="121">
        <v>0</v>
      </c>
      <c r="H154" s="121">
        <v>46380.780000000021</v>
      </c>
      <c r="I154" s="121">
        <v>0</v>
      </c>
      <c r="J154" s="121">
        <v>44247.19000000001</v>
      </c>
      <c r="K154" s="121">
        <v>0</v>
      </c>
      <c r="L154" s="121">
        <v>27661.81</v>
      </c>
      <c r="M154" s="121">
        <v>4809.24</v>
      </c>
      <c r="N154" s="121">
        <v>15737.560000000003</v>
      </c>
      <c r="O154" s="121">
        <v>0</v>
      </c>
      <c r="P154" s="121">
        <v>14114.769999999988</v>
      </c>
      <c r="Q154" s="121">
        <v>15033.780000000002</v>
      </c>
      <c r="R154" s="121">
        <v>61780.880000000005</v>
      </c>
      <c r="S154" s="121">
        <v>0</v>
      </c>
      <c r="T154" s="121">
        <v>5136.4699999999993</v>
      </c>
      <c r="U154" s="121">
        <v>1125</v>
      </c>
      <c r="V154" s="121">
        <v>0</v>
      </c>
      <c r="W154" s="121">
        <v>31890.559999999998</v>
      </c>
      <c r="X154" s="121">
        <v>436783.0799999999</v>
      </c>
      <c r="Y154" s="121">
        <v>1050926.02</v>
      </c>
      <c r="Z154" s="121">
        <v>0</v>
      </c>
      <c r="AA154" s="121">
        <v>3834.5</v>
      </c>
      <c r="AB154" s="121">
        <v>6482.95</v>
      </c>
      <c r="AC154" s="121">
        <f t="shared" si="98"/>
        <v>1877528.47</v>
      </c>
      <c r="AD154" s="153">
        <f t="shared" si="99"/>
        <v>205.91753839887875</v>
      </c>
      <c r="AE154" s="105">
        <f t="shared" si="100"/>
        <v>93.90465792789594</v>
      </c>
      <c r="AF154" s="105">
        <f t="shared" si="101"/>
        <v>0</v>
      </c>
      <c r="AG154" s="105">
        <f t="shared" si="102"/>
        <v>124.62362239912211</v>
      </c>
      <c r="AH154" s="105">
        <f t="shared" si="103"/>
        <v>0</v>
      </c>
      <c r="AI154" s="105">
        <f t="shared" si="104"/>
        <v>118.89073661077306</v>
      </c>
      <c r="AJ154" s="105">
        <f t="shared" si="105"/>
        <v>0</v>
      </c>
      <c r="AK154" s="105">
        <f t="shared" si="106"/>
        <v>74.326368903590208</v>
      </c>
      <c r="AL154" s="105">
        <f t="shared" si="107"/>
        <v>12.922268874882089</v>
      </c>
      <c r="AM154" s="105">
        <f t="shared" si="108"/>
        <v>42.286303398164662</v>
      </c>
      <c r="AN154" s="105">
        <f t="shared" si="109"/>
        <v>0</v>
      </c>
      <c r="AO154" s="105">
        <f t="shared" si="110"/>
        <v>37.92592032153091</v>
      </c>
      <c r="AP154" s="105">
        <f t="shared" si="111"/>
        <v>40.395269806835366</v>
      </c>
      <c r="AQ154" s="105">
        <f t="shared" si="112"/>
        <v>166.00318193453134</v>
      </c>
      <c r="AR154" s="105">
        <f t="shared" si="113"/>
        <v>0</v>
      </c>
      <c r="AS154" s="105">
        <f t="shared" si="114"/>
        <v>13.801525065866041</v>
      </c>
      <c r="AT154" s="105">
        <f t="shared" si="115"/>
        <v>3.0228378047762958</v>
      </c>
      <c r="AU154" s="105">
        <f t="shared" si="116"/>
        <v>0</v>
      </c>
      <c r="AV154" s="105">
        <f t="shared" si="117"/>
        <v>85.688880340877091</v>
      </c>
      <c r="AW154" s="105">
        <f t="shared" si="118"/>
        <v>1173.6216948538922</v>
      </c>
      <c r="AX154" s="105">
        <f t="shared" si="119"/>
        <v>2823.8034695814126</v>
      </c>
      <c r="AY154" s="105">
        <f t="shared" si="120"/>
        <v>0</v>
      </c>
      <c r="AZ154" s="105">
        <f t="shared" si="121"/>
        <v>10.303174722146405</v>
      </c>
      <c r="BA154" s="105">
        <f t="shared" si="122"/>
        <v>17.419472307977319</v>
      </c>
      <c r="BB154" s="2"/>
      <c r="BC154" s="105">
        <f t="shared" si="123"/>
        <v>52.933966955849023</v>
      </c>
      <c r="BD154" s="105">
        <f t="shared" si="124"/>
        <v>24.139498259380005</v>
      </c>
      <c r="BE154" s="105">
        <f t="shared" si="125"/>
        <v>0</v>
      </c>
      <c r="BF154" s="105">
        <f t="shared" si="126"/>
        <v>32.036235287616748</v>
      </c>
      <c r="BG154" s="105">
        <f t="shared" si="127"/>
        <v>0</v>
      </c>
      <c r="BH154" s="105">
        <f t="shared" si="128"/>
        <v>30.562517268055487</v>
      </c>
      <c r="BI154" s="105">
        <f t="shared" si="129"/>
        <v>0</v>
      </c>
      <c r="BJ154" s="105">
        <f t="shared" si="130"/>
        <v>19.106626788970548</v>
      </c>
      <c r="BK154" s="105">
        <f t="shared" si="131"/>
        <v>3.3218489252362269</v>
      </c>
      <c r="BL154" s="105">
        <f t="shared" si="132"/>
        <v>10.870282367243192</v>
      </c>
      <c r="BM154" s="105">
        <f t="shared" si="133"/>
        <v>0</v>
      </c>
      <c r="BN154" s="105">
        <f t="shared" si="134"/>
        <v>9.7493852572249455</v>
      </c>
      <c r="BO154" s="105">
        <f t="shared" si="135"/>
        <v>10.384165883848153</v>
      </c>
      <c r="BP154" s="105">
        <f t="shared" si="136"/>
        <v>42.673426534784774</v>
      </c>
      <c r="BQ154" s="105">
        <f t="shared" si="137"/>
        <v>0</v>
      </c>
      <c r="BR154" s="105">
        <f t="shared" si="138"/>
        <v>3.5478739570094486</v>
      </c>
      <c r="BS154" s="105">
        <f t="shared" si="139"/>
        <v>0.77706249654638893</v>
      </c>
      <c r="BT154" s="105">
        <f t="shared" si="140"/>
        <v>0</v>
      </c>
      <c r="BU154" s="105">
        <f t="shared" si="141"/>
        <v>22.027518373211027</v>
      </c>
      <c r="BV154" s="105">
        <f t="shared" si="142"/>
        <v>301.69577830579647</v>
      </c>
      <c r="BW154" s="105">
        <f t="shared" si="143"/>
        <v>725.89795269934245</v>
      </c>
      <c r="BX154" s="105">
        <f t="shared" si="144"/>
        <v>0</v>
      </c>
      <c r="BY154" s="105">
        <f t="shared" si="145"/>
        <v>2.6485743493396696</v>
      </c>
      <c r="BZ154" s="105">
        <f t="shared" si="146"/>
        <v>4.4779176106536998</v>
      </c>
      <c r="CA154" s="21" t="s">
        <v>847</v>
      </c>
      <c r="CB154" s="108">
        <v>47</v>
      </c>
    </row>
    <row r="155" spans="1:80" x14ac:dyDescent="0.3">
      <c r="A155" s="18" t="s">
        <v>311</v>
      </c>
      <c r="B155" s="21" t="s">
        <v>312</v>
      </c>
      <c r="C155" s="22">
        <f>_xlfn.XLOOKUP(A155,Rankings!K:K,Rankings!L:L)</f>
        <v>242.70631578947368</v>
      </c>
      <c r="D155" s="118">
        <f>_xlfn.XLOOKUP(A155,Rankings!K:K,Rankings!M:M)</f>
        <v>1623.89</v>
      </c>
      <c r="E155" s="121">
        <v>71648.73</v>
      </c>
      <c r="F155" s="121">
        <v>1682.48</v>
      </c>
      <c r="G155" s="121">
        <v>13.260000000000002</v>
      </c>
      <c r="H155" s="121">
        <v>0</v>
      </c>
      <c r="I155" s="121">
        <v>55.659999999999989</v>
      </c>
      <c r="J155" s="121">
        <v>0</v>
      </c>
      <c r="K155" s="121">
        <v>0</v>
      </c>
      <c r="L155" s="121">
        <v>8087.85</v>
      </c>
      <c r="M155" s="121">
        <v>1671.7200000000003</v>
      </c>
      <c r="N155" s="121">
        <v>21209.95</v>
      </c>
      <c r="O155" s="121">
        <v>0</v>
      </c>
      <c r="P155" s="121">
        <v>19741.999999999978</v>
      </c>
      <c r="Q155" s="121">
        <v>22763.059999999998</v>
      </c>
      <c r="R155" s="121">
        <v>1982.6399999999999</v>
      </c>
      <c r="S155" s="121">
        <v>0</v>
      </c>
      <c r="T155" s="121">
        <v>7399.4700000000012</v>
      </c>
      <c r="U155" s="121">
        <v>0</v>
      </c>
      <c r="V155" s="121">
        <v>0</v>
      </c>
      <c r="W155" s="121">
        <v>33821.550000000003</v>
      </c>
      <c r="X155" s="121">
        <v>328814.59999999986</v>
      </c>
      <c r="Y155" s="121">
        <v>701044.64000000013</v>
      </c>
      <c r="Z155" s="121">
        <v>0</v>
      </c>
      <c r="AA155" s="121">
        <v>414.25</v>
      </c>
      <c r="AB155" s="121">
        <v>6054.62</v>
      </c>
      <c r="AC155" s="121">
        <f t="shared" si="98"/>
        <v>1226406.48</v>
      </c>
      <c r="AD155" s="153">
        <f t="shared" si="99"/>
        <v>295.20752176119288</v>
      </c>
      <c r="AE155" s="105">
        <f t="shared" si="100"/>
        <v>6.9321640622628173</v>
      </c>
      <c r="AF155" s="105">
        <f t="shared" si="101"/>
        <v>5.4633930546339311E-2</v>
      </c>
      <c r="AG155" s="105">
        <f t="shared" si="102"/>
        <v>0</v>
      </c>
      <c r="AH155" s="105">
        <f t="shared" si="103"/>
        <v>0.2293306617050713</v>
      </c>
      <c r="AI155" s="105">
        <f t="shared" si="104"/>
        <v>0</v>
      </c>
      <c r="AJ155" s="105">
        <f t="shared" si="105"/>
        <v>0</v>
      </c>
      <c r="AK155" s="105">
        <f t="shared" si="106"/>
        <v>33.323607478824314</v>
      </c>
      <c r="AL155" s="105">
        <f t="shared" si="107"/>
        <v>6.8878306465253667</v>
      </c>
      <c r="AM155" s="105">
        <f t="shared" si="108"/>
        <v>87.38936162830538</v>
      </c>
      <c r="AN155" s="105">
        <f t="shared" si="109"/>
        <v>0</v>
      </c>
      <c r="AO155" s="105">
        <f t="shared" si="110"/>
        <v>81.341105342822729</v>
      </c>
      <c r="AP155" s="105">
        <f t="shared" si="111"/>
        <v>93.78849465023788</v>
      </c>
      <c r="AQ155" s="105">
        <f t="shared" si="112"/>
        <v>8.1688850722770852</v>
      </c>
      <c r="AR155" s="105">
        <f t="shared" si="113"/>
        <v>0</v>
      </c>
      <c r="AS155" s="105">
        <f t="shared" si="114"/>
        <v>30.487340125167524</v>
      </c>
      <c r="AT155" s="105">
        <f t="shared" si="115"/>
        <v>0</v>
      </c>
      <c r="AU155" s="105">
        <f t="shared" si="116"/>
        <v>0</v>
      </c>
      <c r="AV155" s="105">
        <f t="shared" si="117"/>
        <v>139.35175065381165</v>
      </c>
      <c r="AW155" s="105">
        <f t="shared" si="118"/>
        <v>1354.7838626713674</v>
      </c>
      <c r="AX155" s="105">
        <f t="shared" si="119"/>
        <v>2888.4482784044835</v>
      </c>
      <c r="AY155" s="105">
        <f t="shared" si="120"/>
        <v>0</v>
      </c>
      <c r="AZ155" s="105">
        <f t="shared" si="121"/>
        <v>1.7067953038326589</v>
      </c>
      <c r="BA155" s="105">
        <f t="shared" si="122"/>
        <v>24.946281188874575</v>
      </c>
      <c r="BB155" s="2"/>
      <c r="BC155" s="105">
        <f t="shared" si="123"/>
        <v>44.121664644772729</v>
      </c>
      <c r="BD155" s="105">
        <f t="shared" si="124"/>
        <v>1.0360800300512965</v>
      </c>
      <c r="BE155" s="105">
        <f t="shared" si="125"/>
        <v>8.1655777177025539E-3</v>
      </c>
      <c r="BF155" s="105">
        <f t="shared" si="126"/>
        <v>0</v>
      </c>
      <c r="BG155" s="105">
        <f t="shared" si="127"/>
        <v>3.4275720646102868E-2</v>
      </c>
      <c r="BH155" s="105">
        <f t="shared" si="128"/>
        <v>0</v>
      </c>
      <c r="BI155" s="105">
        <f t="shared" si="129"/>
        <v>0</v>
      </c>
      <c r="BJ155" s="105">
        <f t="shared" si="130"/>
        <v>4.9805405538552483</v>
      </c>
      <c r="BK155" s="105">
        <f t="shared" si="131"/>
        <v>1.0294539654779573</v>
      </c>
      <c r="BL155" s="105">
        <f t="shared" si="132"/>
        <v>13.061198726514727</v>
      </c>
      <c r="BM155" s="105">
        <f t="shared" si="133"/>
        <v>0</v>
      </c>
      <c r="BN155" s="105">
        <f t="shared" si="134"/>
        <v>12.157227398407514</v>
      </c>
      <c r="BO155" s="105">
        <f t="shared" si="135"/>
        <v>14.017612030371513</v>
      </c>
      <c r="BP155" s="105">
        <f t="shared" si="136"/>
        <v>1.2209201362161228</v>
      </c>
      <c r="BQ155" s="105">
        <f t="shared" si="137"/>
        <v>0</v>
      </c>
      <c r="BR155" s="105">
        <f t="shared" si="138"/>
        <v>4.556632530528546</v>
      </c>
      <c r="BS155" s="105">
        <f t="shared" si="139"/>
        <v>0</v>
      </c>
      <c r="BT155" s="105">
        <f t="shared" si="140"/>
        <v>0</v>
      </c>
      <c r="BU155" s="105">
        <f t="shared" si="141"/>
        <v>20.827488315095234</v>
      </c>
      <c r="BV155" s="105">
        <f t="shared" si="142"/>
        <v>202.48575950341453</v>
      </c>
      <c r="BW155" s="105">
        <f t="shared" si="143"/>
        <v>431.70697522615455</v>
      </c>
      <c r="BX155" s="105">
        <f t="shared" si="144"/>
        <v>0</v>
      </c>
      <c r="BY155" s="105">
        <f t="shared" si="145"/>
        <v>0.25509732802098661</v>
      </c>
      <c r="BZ155" s="105">
        <f t="shared" si="146"/>
        <v>3.7284668296497911</v>
      </c>
      <c r="CA155" s="21" t="s">
        <v>849</v>
      </c>
      <c r="CB155" s="108">
        <v>49</v>
      </c>
    </row>
    <row r="156" spans="1:80" x14ac:dyDescent="0.3">
      <c r="A156" s="18" t="s">
        <v>313</v>
      </c>
      <c r="B156" s="21" t="s">
        <v>314</v>
      </c>
      <c r="C156" s="22">
        <f>_xlfn.XLOOKUP(A156,Rankings!K:K,Rankings!L:L)</f>
        <v>86</v>
      </c>
      <c r="D156" s="118">
        <f>_xlfn.XLOOKUP(A156,Rankings!K:K,Rankings!M:M)</f>
        <v>368.66</v>
      </c>
      <c r="E156" s="121">
        <v>28027.839999999997</v>
      </c>
      <c r="F156" s="121">
        <v>0</v>
      </c>
      <c r="G156" s="121">
        <v>0</v>
      </c>
      <c r="H156" s="121">
        <v>0</v>
      </c>
      <c r="I156" s="121">
        <v>0</v>
      </c>
      <c r="J156" s="121">
        <v>0</v>
      </c>
      <c r="K156" s="121">
        <v>0</v>
      </c>
      <c r="L156" s="121">
        <v>3961.54</v>
      </c>
      <c r="M156" s="121">
        <v>19662.410000000007</v>
      </c>
      <c r="N156" s="121">
        <v>4693.920000000001</v>
      </c>
      <c r="O156" s="121">
        <v>0</v>
      </c>
      <c r="P156" s="121">
        <v>11420.21</v>
      </c>
      <c r="Q156" s="121">
        <v>6062.6699999999992</v>
      </c>
      <c r="R156" s="121">
        <v>16980.950000000012</v>
      </c>
      <c r="S156" s="121">
        <v>0</v>
      </c>
      <c r="T156" s="121">
        <v>2869.19</v>
      </c>
      <c r="U156" s="121">
        <v>0</v>
      </c>
      <c r="V156" s="121">
        <v>0</v>
      </c>
      <c r="W156" s="121">
        <v>42011.979999999989</v>
      </c>
      <c r="X156" s="121">
        <v>135666.11999999997</v>
      </c>
      <c r="Y156" s="121">
        <v>272095.58</v>
      </c>
      <c r="Z156" s="121">
        <v>0</v>
      </c>
      <c r="AA156" s="121">
        <v>1636.61</v>
      </c>
      <c r="AB156" s="121">
        <v>595.92000000000007</v>
      </c>
      <c r="AC156" s="121">
        <f t="shared" si="98"/>
        <v>545684.93999999994</v>
      </c>
      <c r="AD156" s="153">
        <f t="shared" si="99"/>
        <v>325.90511627906972</v>
      </c>
      <c r="AE156" s="105">
        <f t="shared" si="100"/>
        <v>0</v>
      </c>
      <c r="AF156" s="105">
        <f t="shared" si="101"/>
        <v>0</v>
      </c>
      <c r="AG156" s="105">
        <f t="shared" si="102"/>
        <v>0</v>
      </c>
      <c r="AH156" s="105">
        <f t="shared" si="103"/>
        <v>0</v>
      </c>
      <c r="AI156" s="105">
        <f t="shared" si="104"/>
        <v>0</v>
      </c>
      <c r="AJ156" s="105">
        <f t="shared" si="105"/>
        <v>0</v>
      </c>
      <c r="AK156" s="105">
        <f t="shared" si="106"/>
        <v>46.064418604651159</v>
      </c>
      <c r="AL156" s="105">
        <f t="shared" si="107"/>
        <v>228.63267441860472</v>
      </c>
      <c r="AM156" s="105">
        <f t="shared" si="108"/>
        <v>54.580465116279079</v>
      </c>
      <c r="AN156" s="105">
        <f t="shared" si="109"/>
        <v>0</v>
      </c>
      <c r="AO156" s="105">
        <f t="shared" si="110"/>
        <v>132.79313953488372</v>
      </c>
      <c r="AP156" s="105">
        <f t="shared" si="111"/>
        <v>70.496162790697667</v>
      </c>
      <c r="AQ156" s="105">
        <f t="shared" si="112"/>
        <v>197.45290697674432</v>
      </c>
      <c r="AR156" s="105">
        <f t="shared" si="113"/>
        <v>0</v>
      </c>
      <c r="AS156" s="105">
        <f t="shared" si="114"/>
        <v>33.362674418604655</v>
      </c>
      <c r="AT156" s="105">
        <f t="shared" si="115"/>
        <v>0</v>
      </c>
      <c r="AU156" s="105">
        <f t="shared" si="116"/>
        <v>0</v>
      </c>
      <c r="AV156" s="105">
        <f t="shared" si="117"/>
        <v>488.51139534883708</v>
      </c>
      <c r="AW156" s="105">
        <f t="shared" si="118"/>
        <v>1577.5130232558136</v>
      </c>
      <c r="AX156" s="105">
        <f t="shared" si="119"/>
        <v>3163.9020930232559</v>
      </c>
      <c r="AY156" s="105">
        <f t="shared" si="120"/>
        <v>0</v>
      </c>
      <c r="AZ156" s="105">
        <f t="shared" si="121"/>
        <v>19.030348837209303</v>
      </c>
      <c r="BA156" s="105">
        <f t="shared" si="122"/>
        <v>6.9293023255813964</v>
      </c>
      <c r="BB156" s="2"/>
      <c r="BC156" s="105">
        <f t="shared" si="123"/>
        <v>76.026257256008236</v>
      </c>
      <c r="BD156" s="105">
        <f t="shared" si="124"/>
        <v>0</v>
      </c>
      <c r="BE156" s="105">
        <f t="shared" si="125"/>
        <v>0</v>
      </c>
      <c r="BF156" s="105">
        <f t="shared" si="126"/>
        <v>0</v>
      </c>
      <c r="BG156" s="105">
        <f t="shared" si="127"/>
        <v>0</v>
      </c>
      <c r="BH156" s="105">
        <f t="shared" si="128"/>
        <v>0</v>
      </c>
      <c r="BI156" s="105">
        <f t="shared" si="129"/>
        <v>0</v>
      </c>
      <c r="BJ156" s="105">
        <f t="shared" si="130"/>
        <v>10.745782021374708</v>
      </c>
      <c r="BK156" s="105">
        <f t="shared" si="131"/>
        <v>53.334807139369623</v>
      </c>
      <c r="BL156" s="105">
        <f t="shared" si="132"/>
        <v>12.732382140725873</v>
      </c>
      <c r="BM156" s="105">
        <f t="shared" si="133"/>
        <v>0</v>
      </c>
      <c r="BN156" s="105">
        <f t="shared" si="134"/>
        <v>30.977621656811149</v>
      </c>
      <c r="BO156" s="105">
        <f t="shared" si="135"/>
        <v>16.445152715238969</v>
      </c>
      <c r="BP156" s="105">
        <f t="shared" si="136"/>
        <v>46.061275972440761</v>
      </c>
      <c r="BQ156" s="105">
        <f t="shared" si="137"/>
        <v>0</v>
      </c>
      <c r="BR156" s="105">
        <f t="shared" si="138"/>
        <v>7.7827537568491287</v>
      </c>
      <c r="BS156" s="105">
        <f t="shared" si="139"/>
        <v>0</v>
      </c>
      <c r="BT156" s="105">
        <f t="shared" si="140"/>
        <v>0</v>
      </c>
      <c r="BU156" s="105">
        <f t="shared" si="141"/>
        <v>113.95860684641671</v>
      </c>
      <c r="BV156" s="105">
        <f t="shared" si="142"/>
        <v>367.99793847990009</v>
      </c>
      <c r="BW156" s="105">
        <f t="shared" si="143"/>
        <v>738.06645689795471</v>
      </c>
      <c r="BX156" s="105">
        <f t="shared" si="144"/>
        <v>0</v>
      </c>
      <c r="BY156" s="105">
        <f t="shared" si="145"/>
        <v>4.4393479086421088</v>
      </c>
      <c r="BZ156" s="105">
        <f t="shared" si="146"/>
        <v>1.6164487603754139</v>
      </c>
      <c r="CA156" s="21" t="s">
        <v>850</v>
      </c>
      <c r="CB156" s="108">
        <v>50</v>
      </c>
    </row>
    <row r="157" spans="1:80" x14ac:dyDescent="0.3">
      <c r="A157" s="18" t="s">
        <v>315</v>
      </c>
      <c r="B157" s="21" t="s">
        <v>316</v>
      </c>
      <c r="C157" s="22">
        <f>_xlfn.XLOOKUP(A157,Rankings!K:K,Rankings!L:L)</f>
        <v>312</v>
      </c>
      <c r="D157" s="118">
        <f>_xlfn.XLOOKUP(A157,Rankings!K:K,Rankings!M:M)</f>
        <v>1520.91</v>
      </c>
      <c r="E157" s="121">
        <v>107853.68000000002</v>
      </c>
      <c r="F157" s="121">
        <v>1597.0799999999995</v>
      </c>
      <c r="G157" s="121">
        <v>0</v>
      </c>
      <c r="H157" s="121">
        <v>0</v>
      </c>
      <c r="I157" s="121">
        <v>0</v>
      </c>
      <c r="J157" s="121">
        <v>0</v>
      </c>
      <c r="K157" s="121">
        <v>0</v>
      </c>
      <c r="L157" s="121">
        <v>18425.559999999998</v>
      </c>
      <c r="M157" s="121">
        <v>0</v>
      </c>
      <c r="N157" s="121">
        <v>14613.86</v>
      </c>
      <c r="O157" s="121">
        <v>0</v>
      </c>
      <c r="P157" s="121">
        <v>40940.94</v>
      </c>
      <c r="Q157" s="121">
        <v>2741.0699999999988</v>
      </c>
      <c r="R157" s="121">
        <v>79410.410000000018</v>
      </c>
      <c r="S157" s="121">
        <v>0</v>
      </c>
      <c r="T157" s="121">
        <v>0</v>
      </c>
      <c r="U157" s="121">
        <v>0</v>
      </c>
      <c r="V157" s="121">
        <v>0</v>
      </c>
      <c r="W157" s="121">
        <v>111548.25999999997</v>
      </c>
      <c r="X157" s="121">
        <v>407738.78999999986</v>
      </c>
      <c r="Y157" s="121">
        <v>936761.04000000015</v>
      </c>
      <c r="Z157" s="121">
        <v>0</v>
      </c>
      <c r="AA157" s="121">
        <v>4716.5200000000004</v>
      </c>
      <c r="AB157" s="121">
        <v>4194.6499999999996</v>
      </c>
      <c r="AC157" s="121">
        <f t="shared" si="98"/>
        <v>1730541.8599999999</v>
      </c>
      <c r="AD157" s="153">
        <f t="shared" si="99"/>
        <v>345.68487179487187</v>
      </c>
      <c r="AE157" s="105">
        <f t="shared" si="100"/>
        <v>5.1188461538461523</v>
      </c>
      <c r="AF157" s="105">
        <f t="shared" si="101"/>
        <v>0</v>
      </c>
      <c r="AG157" s="105">
        <f t="shared" si="102"/>
        <v>0</v>
      </c>
      <c r="AH157" s="105">
        <f t="shared" si="103"/>
        <v>0</v>
      </c>
      <c r="AI157" s="105">
        <f t="shared" si="104"/>
        <v>0</v>
      </c>
      <c r="AJ157" s="105">
        <f t="shared" si="105"/>
        <v>0</v>
      </c>
      <c r="AK157" s="105">
        <f t="shared" si="106"/>
        <v>59.056282051282047</v>
      </c>
      <c r="AL157" s="105">
        <f t="shared" si="107"/>
        <v>0</v>
      </c>
      <c r="AM157" s="105">
        <f t="shared" si="108"/>
        <v>46.839294871794877</v>
      </c>
      <c r="AN157" s="105">
        <f t="shared" si="109"/>
        <v>0</v>
      </c>
      <c r="AO157" s="105">
        <f t="shared" si="110"/>
        <v>131.22096153846155</v>
      </c>
      <c r="AP157" s="105">
        <f t="shared" si="111"/>
        <v>8.7854807692307659</v>
      </c>
      <c r="AQ157" s="105">
        <f t="shared" si="112"/>
        <v>254.52054487179493</v>
      </c>
      <c r="AR157" s="105">
        <f t="shared" si="113"/>
        <v>0</v>
      </c>
      <c r="AS157" s="105">
        <f t="shared" si="114"/>
        <v>0</v>
      </c>
      <c r="AT157" s="105">
        <f t="shared" si="115"/>
        <v>0</v>
      </c>
      <c r="AU157" s="105">
        <f t="shared" si="116"/>
        <v>0</v>
      </c>
      <c r="AV157" s="105">
        <f t="shared" si="117"/>
        <v>357.52647435897427</v>
      </c>
      <c r="AW157" s="105">
        <f t="shared" si="118"/>
        <v>1306.8550961538458</v>
      </c>
      <c r="AX157" s="105">
        <f t="shared" si="119"/>
        <v>3002.4392307692315</v>
      </c>
      <c r="AY157" s="105">
        <f t="shared" si="120"/>
        <v>0</v>
      </c>
      <c r="AZ157" s="105">
        <f t="shared" si="121"/>
        <v>15.117051282051284</v>
      </c>
      <c r="BA157" s="105">
        <f t="shared" si="122"/>
        <v>13.444391025641025</v>
      </c>
      <c r="BB157" s="2"/>
      <c r="BC157" s="105">
        <f t="shared" si="123"/>
        <v>70.913913380804928</v>
      </c>
      <c r="BD157" s="105">
        <f t="shared" si="124"/>
        <v>1.0500818588871133</v>
      </c>
      <c r="BE157" s="105">
        <f t="shared" si="125"/>
        <v>0</v>
      </c>
      <c r="BF157" s="105">
        <f t="shared" si="126"/>
        <v>0</v>
      </c>
      <c r="BG157" s="105">
        <f t="shared" si="127"/>
        <v>0</v>
      </c>
      <c r="BH157" s="105">
        <f t="shared" si="128"/>
        <v>0</v>
      </c>
      <c r="BI157" s="105">
        <f t="shared" si="129"/>
        <v>0</v>
      </c>
      <c r="BJ157" s="105">
        <f t="shared" si="130"/>
        <v>12.114825992333534</v>
      </c>
      <c r="BK157" s="105">
        <f t="shared" si="131"/>
        <v>0</v>
      </c>
      <c r="BL157" s="105">
        <f t="shared" si="132"/>
        <v>9.6086290444536502</v>
      </c>
      <c r="BM157" s="105">
        <f t="shared" si="133"/>
        <v>0</v>
      </c>
      <c r="BN157" s="105">
        <f t="shared" si="134"/>
        <v>26.918713138844506</v>
      </c>
      <c r="BO157" s="105">
        <f t="shared" si="135"/>
        <v>1.80225654377971</v>
      </c>
      <c r="BP157" s="105">
        <f t="shared" si="136"/>
        <v>52.212432030823663</v>
      </c>
      <c r="BQ157" s="105">
        <f t="shared" si="137"/>
        <v>0</v>
      </c>
      <c r="BR157" s="105">
        <f t="shared" si="138"/>
        <v>0</v>
      </c>
      <c r="BS157" s="105">
        <f t="shared" si="139"/>
        <v>0</v>
      </c>
      <c r="BT157" s="105">
        <f t="shared" si="140"/>
        <v>0</v>
      </c>
      <c r="BU157" s="105">
        <f t="shared" si="141"/>
        <v>73.343103799698838</v>
      </c>
      <c r="BV157" s="105">
        <f t="shared" si="142"/>
        <v>268.08870347357822</v>
      </c>
      <c r="BW157" s="105">
        <f t="shared" si="143"/>
        <v>615.92141546837092</v>
      </c>
      <c r="BX157" s="105">
        <f t="shared" si="144"/>
        <v>0</v>
      </c>
      <c r="BY157" s="105">
        <f t="shared" si="145"/>
        <v>3.101117094371133</v>
      </c>
      <c r="BZ157" s="105">
        <f t="shared" si="146"/>
        <v>2.7579869946282156</v>
      </c>
      <c r="CA157" s="21" t="s">
        <v>851</v>
      </c>
      <c r="CB157" s="108">
        <v>51</v>
      </c>
    </row>
    <row r="158" spans="1:80" x14ac:dyDescent="0.3">
      <c r="A158" s="18" t="s">
        <v>317</v>
      </c>
      <c r="B158" s="21" t="s">
        <v>318</v>
      </c>
      <c r="C158" s="22">
        <f>_xlfn.XLOOKUP(A158,Rankings!K:K,Rankings!L:L)</f>
        <v>90</v>
      </c>
      <c r="D158" s="118">
        <f>_xlfn.XLOOKUP(A158,Rankings!K:K,Rankings!M:M)</f>
        <v>967.37</v>
      </c>
      <c r="E158" s="121">
        <v>34576.540000000008</v>
      </c>
      <c r="F158" s="121">
        <v>0</v>
      </c>
      <c r="G158" s="121">
        <v>0</v>
      </c>
      <c r="H158" s="121">
        <v>20597</v>
      </c>
      <c r="I158" s="121">
        <v>334.55</v>
      </c>
      <c r="J158" s="121">
        <v>0</v>
      </c>
      <c r="K158" s="121">
        <v>0</v>
      </c>
      <c r="L158" s="121">
        <v>8291.9700000000012</v>
      </c>
      <c r="M158" s="121">
        <v>14798.710000000003</v>
      </c>
      <c r="N158" s="121">
        <v>7637.0200000000013</v>
      </c>
      <c r="O158" s="121">
        <v>0</v>
      </c>
      <c r="P158" s="121">
        <v>8870.1099999999988</v>
      </c>
      <c r="Q158" s="121">
        <v>5348.3</v>
      </c>
      <c r="R158" s="121">
        <v>13161.630000000001</v>
      </c>
      <c r="S158" s="121">
        <v>0</v>
      </c>
      <c r="T158" s="121">
        <v>5177.7900000000009</v>
      </c>
      <c r="U158" s="121">
        <v>0</v>
      </c>
      <c r="V158" s="121">
        <v>0</v>
      </c>
      <c r="W158" s="121">
        <v>5279</v>
      </c>
      <c r="X158" s="121">
        <v>95382.109999999971</v>
      </c>
      <c r="Y158" s="121">
        <v>340971.49000000011</v>
      </c>
      <c r="Z158" s="121">
        <v>0</v>
      </c>
      <c r="AA158" s="121">
        <v>1702.11</v>
      </c>
      <c r="AB158" s="121">
        <v>1785.31</v>
      </c>
      <c r="AC158" s="121">
        <f t="shared" si="98"/>
        <v>563913.64000000013</v>
      </c>
      <c r="AD158" s="153">
        <f t="shared" si="99"/>
        <v>384.18377777777789</v>
      </c>
      <c r="AE158" s="105">
        <f t="shared" si="100"/>
        <v>0</v>
      </c>
      <c r="AF158" s="105">
        <f t="shared" si="101"/>
        <v>0</v>
      </c>
      <c r="AG158" s="105">
        <f t="shared" si="102"/>
        <v>228.85555555555555</v>
      </c>
      <c r="AH158" s="105">
        <f t="shared" si="103"/>
        <v>3.7172222222222224</v>
      </c>
      <c r="AI158" s="105">
        <f t="shared" si="104"/>
        <v>0</v>
      </c>
      <c r="AJ158" s="105">
        <f t="shared" si="105"/>
        <v>0</v>
      </c>
      <c r="AK158" s="105">
        <f t="shared" si="106"/>
        <v>92.13300000000001</v>
      </c>
      <c r="AL158" s="105">
        <f t="shared" si="107"/>
        <v>164.43011111111113</v>
      </c>
      <c r="AM158" s="105">
        <f t="shared" si="108"/>
        <v>84.855777777777789</v>
      </c>
      <c r="AN158" s="105">
        <f t="shared" si="109"/>
        <v>0</v>
      </c>
      <c r="AO158" s="105">
        <f t="shared" si="110"/>
        <v>98.556777777777768</v>
      </c>
      <c r="AP158" s="105">
        <f t="shared" si="111"/>
        <v>59.425555555555555</v>
      </c>
      <c r="AQ158" s="105">
        <f t="shared" si="112"/>
        <v>146.24033333333335</v>
      </c>
      <c r="AR158" s="105">
        <f t="shared" si="113"/>
        <v>0</v>
      </c>
      <c r="AS158" s="105">
        <f t="shared" si="114"/>
        <v>57.531000000000013</v>
      </c>
      <c r="AT158" s="105">
        <f t="shared" si="115"/>
        <v>0</v>
      </c>
      <c r="AU158" s="105">
        <f t="shared" si="116"/>
        <v>0</v>
      </c>
      <c r="AV158" s="105">
        <f t="shared" si="117"/>
        <v>58.655555555555559</v>
      </c>
      <c r="AW158" s="105">
        <f t="shared" si="118"/>
        <v>1059.8012222222219</v>
      </c>
      <c r="AX158" s="105">
        <f t="shared" si="119"/>
        <v>3788.5721111111125</v>
      </c>
      <c r="AY158" s="105">
        <f t="shared" si="120"/>
        <v>0</v>
      </c>
      <c r="AZ158" s="105">
        <f t="shared" si="121"/>
        <v>18.912333333333333</v>
      </c>
      <c r="BA158" s="105">
        <f t="shared" si="122"/>
        <v>19.836777777777776</v>
      </c>
      <c r="BB158" s="2"/>
      <c r="BC158" s="105">
        <f t="shared" si="123"/>
        <v>35.742828493751105</v>
      </c>
      <c r="BD158" s="105">
        <f t="shared" si="124"/>
        <v>0</v>
      </c>
      <c r="BE158" s="105">
        <f t="shared" si="125"/>
        <v>0</v>
      </c>
      <c r="BF158" s="105">
        <f t="shared" si="126"/>
        <v>21.2917497958382</v>
      </c>
      <c r="BG158" s="105">
        <f t="shared" si="127"/>
        <v>0.34583458242451182</v>
      </c>
      <c r="BH158" s="105">
        <f t="shared" si="128"/>
        <v>0</v>
      </c>
      <c r="BI158" s="105">
        <f t="shared" si="129"/>
        <v>0</v>
      </c>
      <c r="BJ158" s="105">
        <f t="shared" si="130"/>
        <v>8.5716633759574936</v>
      </c>
      <c r="BK158" s="105">
        <f t="shared" si="131"/>
        <v>15.297879818476904</v>
      </c>
      <c r="BL158" s="105">
        <f t="shared" si="132"/>
        <v>7.894621499529654</v>
      </c>
      <c r="BM158" s="105">
        <f t="shared" si="133"/>
        <v>0</v>
      </c>
      <c r="BN158" s="105">
        <f t="shared" si="134"/>
        <v>9.1693044026587547</v>
      </c>
      <c r="BO158" s="105">
        <f t="shared" si="135"/>
        <v>5.5287015309550638</v>
      </c>
      <c r="BP158" s="105">
        <f t="shared" si="136"/>
        <v>13.605580077943291</v>
      </c>
      <c r="BQ158" s="105">
        <f t="shared" si="137"/>
        <v>0</v>
      </c>
      <c r="BR158" s="105">
        <f t="shared" si="138"/>
        <v>5.3524401211532311</v>
      </c>
      <c r="BS158" s="105">
        <f t="shared" si="139"/>
        <v>0</v>
      </c>
      <c r="BT158" s="105">
        <f t="shared" si="140"/>
        <v>0</v>
      </c>
      <c r="BU158" s="105">
        <f t="shared" si="141"/>
        <v>5.4570639982633322</v>
      </c>
      <c r="BV158" s="105">
        <f t="shared" si="142"/>
        <v>98.599408706079345</v>
      </c>
      <c r="BW158" s="105">
        <f t="shared" si="143"/>
        <v>352.47267333078355</v>
      </c>
      <c r="BX158" s="105">
        <f t="shared" si="144"/>
        <v>0</v>
      </c>
      <c r="BY158" s="105">
        <f t="shared" si="145"/>
        <v>1.759523243433226</v>
      </c>
      <c r="BZ158" s="105">
        <f t="shared" si="146"/>
        <v>1.8455296318885224</v>
      </c>
      <c r="CA158" s="21" t="s">
        <v>901</v>
      </c>
      <c r="CB158" s="108">
        <v>52</v>
      </c>
    </row>
    <row r="159" spans="1:80" x14ac:dyDescent="0.3">
      <c r="A159" s="18" t="s">
        <v>319</v>
      </c>
      <c r="B159" s="21" t="s">
        <v>320</v>
      </c>
      <c r="C159" s="22">
        <f>_xlfn.XLOOKUP(A159,Rankings!K:K,Rankings!L:L)</f>
        <v>183</v>
      </c>
      <c r="D159" s="118">
        <f>_xlfn.XLOOKUP(A159,Rankings!K:K,Rankings!M:M)</f>
        <v>1270.69</v>
      </c>
      <c r="E159" s="121">
        <v>64514.87</v>
      </c>
      <c r="F159" s="121">
        <v>0</v>
      </c>
      <c r="G159" s="121">
        <v>0</v>
      </c>
      <c r="H159" s="121">
        <v>0</v>
      </c>
      <c r="I159" s="121">
        <v>82.44</v>
      </c>
      <c r="J159" s="121">
        <v>0</v>
      </c>
      <c r="K159" s="121">
        <v>0</v>
      </c>
      <c r="L159" s="121">
        <v>29497.82</v>
      </c>
      <c r="M159" s="121">
        <v>16897.749999999996</v>
      </c>
      <c r="N159" s="121">
        <v>3610.0899999999992</v>
      </c>
      <c r="O159" s="121">
        <v>0</v>
      </c>
      <c r="P159" s="121">
        <v>17346.139999999985</v>
      </c>
      <c r="Q159" s="121">
        <v>15511.259999999998</v>
      </c>
      <c r="R159" s="121">
        <v>29823.79</v>
      </c>
      <c r="S159" s="121">
        <v>0</v>
      </c>
      <c r="T159" s="121">
        <v>2779.0599999999995</v>
      </c>
      <c r="U159" s="121">
        <v>0</v>
      </c>
      <c r="V159" s="121">
        <v>0</v>
      </c>
      <c r="W159" s="121">
        <v>16576.560000000005</v>
      </c>
      <c r="X159" s="121">
        <v>211139.96000000002</v>
      </c>
      <c r="Y159" s="121">
        <v>620660.76000000013</v>
      </c>
      <c r="Z159" s="121">
        <v>0</v>
      </c>
      <c r="AA159" s="121">
        <v>1135.1100000000001</v>
      </c>
      <c r="AB159" s="121">
        <v>9427.2999999999993</v>
      </c>
      <c r="AC159" s="121">
        <f t="shared" si="98"/>
        <v>1039002.9100000001</v>
      </c>
      <c r="AD159" s="153">
        <f t="shared" si="99"/>
        <v>352.54027322404374</v>
      </c>
      <c r="AE159" s="105">
        <f t="shared" si="100"/>
        <v>0</v>
      </c>
      <c r="AF159" s="105">
        <f t="shared" si="101"/>
        <v>0</v>
      </c>
      <c r="AG159" s="105">
        <f t="shared" si="102"/>
        <v>0</v>
      </c>
      <c r="AH159" s="105">
        <f t="shared" si="103"/>
        <v>0.45049180327868849</v>
      </c>
      <c r="AI159" s="105">
        <f t="shared" si="104"/>
        <v>0</v>
      </c>
      <c r="AJ159" s="105">
        <f t="shared" si="105"/>
        <v>0</v>
      </c>
      <c r="AK159" s="105">
        <f t="shared" si="106"/>
        <v>161.19027322404372</v>
      </c>
      <c r="AL159" s="105">
        <f t="shared" si="107"/>
        <v>92.337431693989046</v>
      </c>
      <c r="AM159" s="105">
        <f t="shared" si="108"/>
        <v>19.727267759562839</v>
      </c>
      <c r="AN159" s="105">
        <f t="shared" si="109"/>
        <v>0</v>
      </c>
      <c r="AO159" s="105">
        <f t="shared" si="110"/>
        <v>94.78765027322396</v>
      </c>
      <c r="AP159" s="105">
        <f t="shared" si="111"/>
        <v>84.760983606557375</v>
      </c>
      <c r="AQ159" s="105">
        <f t="shared" si="112"/>
        <v>162.9715300546448</v>
      </c>
      <c r="AR159" s="105">
        <f t="shared" si="113"/>
        <v>0</v>
      </c>
      <c r="AS159" s="105">
        <f t="shared" si="114"/>
        <v>15.186120218579232</v>
      </c>
      <c r="AT159" s="105">
        <f t="shared" si="115"/>
        <v>0</v>
      </c>
      <c r="AU159" s="105">
        <f t="shared" si="116"/>
        <v>0</v>
      </c>
      <c r="AV159" s="105">
        <f t="shared" si="117"/>
        <v>90.582295081967246</v>
      </c>
      <c r="AW159" s="105">
        <f t="shared" si="118"/>
        <v>1153.7702732240439</v>
      </c>
      <c r="AX159" s="105">
        <f t="shared" si="119"/>
        <v>3391.5888524590173</v>
      </c>
      <c r="AY159" s="105">
        <f t="shared" si="120"/>
        <v>0</v>
      </c>
      <c r="AZ159" s="105">
        <f t="shared" si="121"/>
        <v>6.202786885245902</v>
      </c>
      <c r="BA159" s="105">
        <f t="shared" si="122"/>
        <v>51.515300546448081</v>
      </c>
      <c r="BB159" s="2"/>
      <c r="BC159" s="105">
        <f t="shared" si="123"/>
        <v>50.771525706505912</v>
      </c>
      <c r="BD159" s="105">
        <f t="shared" si="124"/>
        <v>0</v>
      </c>
      <c r="BE159" s="105">
        <f t="shared" si="125"/>
        <v>0</v>
      </c>
      <c r="BF159" s="105">
        <f t="shared" si="126"/>
        <v>0</v>
      </c>
      <c r="BG159" s="105">
        <f t="shared" si="127"/>
        <v>6.4878137075132403E-2</v>
      </c>
      <c r="BH159" s="105">
        <f t="shared" si="128"/>
        <v>0</v>
      </c>
      <c r="BI159" s="105">
        <f t="shared" si="129"/>
        <v>0</v>
      </c>
      <c r="BJ159" s="105">
        <f t="shared" si="130"/>
        <v>23.214017580999297</v>
      </c>
      <c r="BK159" s="105">
        <f t="shared" si="131"/>
        <v>13.298090014086831</v>
      </c>
      <c r="BL159" s="105">
        <f t="shared" si="132"/>
        <v>2.8410469902179125</v>
      </c>
      <c r="BM159" s="105">
        <f t="shared" si="133"/>
        <v>0</v>
      </c>
      <c r="BN159" s="105">
        <f t="shared" si="134"/>
        <v>13.65096128874862</v>
      </c>
      <c r="BO159" s="105">
        <f t="shared" si="135"/>
        <v>12.206958424163249</v>
      </c>
      <c r="BP159" s="105">
        <f t="shared" si="136"/>
        <v>23.470547497816145</v>
      </c>
      <c r="BQ159" s="105">
        <f t="shared" si="137"/>
        <v>0</v>
      </c>
      <c r="BR159" s="105">
        <f t="shared" si="138"/>
        <v>2.1870479818051605</v>
      </c>
      <c r="BS159" s="105">
        <f t="shared" si="139"/>
        <v>0</v>
      </c>
      <c r="BT159" s="105">
        <f t="shared" si="140"/>
        <v>0</v>
      </c>
      <c r="BU159" s="105">
        <f t="shared" si="141"/>
        <v>13.045321833019859</v>
      </c>
      <c r="BV159" s="105">
        <f t="shared" si="142"/>
        <v>166.1616602003636</v>
      </c>
      <c r="BW159" s="105">
        <f t="shared" si="143"/>
        <v>488.44388481848455</v>
      </c>
      <c r="BX159" s="105">
        <f t="shared" si="144"/>
        <v>0</v>
      </c>
      <c r="BY159" s="105">
        <f t="shared" si="145"/>
        <v>0.89330206423281844</v>
      </c>
      <c r="BZ159" s="105">
        <f t="shared" si="146"/>
        <v>7.4190400491071768</v>
      </c>
      <c r="CA159" s="21" t="s">
        <v>852</v>
      </c>
      <c r="CB159" s="108">
        <v>53</v>
      </c>
    </row>
    <row r="160" spans="1:80" x14ac:dyDescent="0.3">
      <c r="A160" s="18" t="s">
        <v>323</v>
      </c>
      <c r="B160" s="21" t="s">
        <v>324</v>
      </c>
      <c r="C160" s="22">
        <f>_xlfn.XLOOKUP(A160,Rankings!K:K,Rankings!L:L)</f>
        <v>86</v>
      </c>
      <c r="D160" s="118">
        <f>_xlfn.XLOOKUP(A160,Rankings!K:K,Rankings!M:M)</f>
        <v>336.54</v>
      </c>
      <c r="E160" s="121">
        <v>30861.05</v>
      </c>
      <c r="F160" s="121">
        <v>0</v>
      </c>
      <c r="G160" s="121">
        <v>0</v>
      </c>
      <c r="H160" s="121">
        <v>0</v>
      </c>
      <c r="I160" s="121">
        <v>0</v>
      </c>
      <c r="J160" s="121">
        <v>0</v>
      </c>
      <c r="K160" s="121">
        <v>0</v>
      </c>
      <c r="L160" s="121">
        <v>4113.1499999999996</v>
      </c>
      <c r="M160" s="121">
        <v>1916.35</v>
      </c>
      <c r="N160" s="121">
        <v>2671.86</v>
      </c>
      <c r="O160" s="121">
        <v>0</v>
      </c>
      <c r="P160" s="121">
        <v>8503.509999999982</v>
      </c>
      <c r="Q160" s="121">
        <v>12449.699999999999</v>
      </c>
      <c r="R160" s="121">
        <v>16767.450000000004</v>
      </c>
      <c r="S160" s="121">
        <v>0</v>
      </c>
      <c r="T160" s="121">
        <v>2917.76</v>
      </c>
      <c r="U160" s="121">
        <v>0</v>
      </c>
      <c r="V160" s="121">
        <v>0</v>
      </c>
      <c r="W160" s="121">
        <v>12296.5</v>
      </c>
      <c r="X160" s="121">
        <v>79581.939999999973</v>
      </c>
      <c r="Y160" s="121">
        <v>304745.13</v>
      </c>
      <c r="Z160" s="121">
        <v>0</v>
      </c>
      <c r="AA160" s="121">
        <v>1818</v>
      </c>
      <c r="AB160" s="121">
        <v>1131.69</v>
      </c>
      <c r="AC160" s="121">
        <f t="shared" si="98"/>
        <v>479774.08999999997</v>
      </c>
      <c r="AD160" s="153">
        <f t="shared" si="99"/>
        <v>358.84941860465113</v>
      </c>
      <c r="AE160" s="105">
        <f t="shared" si="100"/>
        <v>0</v>
      </c>
      <c r="AF160" s="105">
        <f t="shared" si="101"/>
        <v>0</v>
      </c>
      <c r="AG160" s="105">
        <f t="shared" si="102"/>
        <v>0</v>
      </c>
      <c r="AH160" s="105">
        <f t="shared" si="103"/>
        <v>0</v>
      </c>
      <c r="AI160" s="105">
        <f t="shared" si="104"/>
        <v>0</v>
      </c>
      <c r="AJ160" s="105">
        <f t="shared" si="105"/>
        <v>0</v>
      </c>
      <c r="AK160" s="105">
        <f t="shared" si="106"/>
        <v>47.827325581395343</v>
      </c>
      <c r="AL160" s="105">
        <f t="shared" si="107"/>
        <v>22.28313953488372</v>
      </c>
      <c r="AM160" s="105">
        <f t="shared" si="108"/>
        <v>31.068139534883723</v>
      </c>
      <c r="AN160" s="105">
        <f t="shared" si="109"/>
        <v>0</v>
      </c>
      <c r="AO160" s="105">
        <f t="shared" si="110"/>
        <v>98.878023255813744</v>
      </c>
      <c r="AP160" s="105">
        <f t="shared" si="111"/>
        <v>144.76395348837207</v>
      </c>
      <c r="AQ160" s="105">
        <f t="shared" si="112"/>
        <v>194.97034883720934</v>
      </c>
      <c r="AR160" s="105">
        <f t="shared" si="113"/>
        <v>0</v>
      </c>
      <c r="AS160" s="105">
        <f t="shared" si="114"/>
        <v>33.927441860465116</v>
      </c>
      <c r="AT160" s="105">
        <f t="shared" si="115"/>
        <v>0</v>
      </c>
      <c r="AU160" s="105">
        <f t="shared" si="116"/>
        <v>0</v>
      </c>
      <c r="AV160" s="105">
        <f t="shared" si="117"/>
        <v>142.98255813953489</v>
      </c>
      <c r="AW160" s="105">
        <f t="shared" si="118"/>
        <v>925.37139534883693</v>
      </c>
      <c r="AX160" s="105">
        <f t="shared" si="119"/>
        <v>3543.5480232558139</v>
      </c>
      <c r="AY160" s="105">
        <f t="shared" si="120"/>
        <v>0</v>
      </c>
      <c r="AZ160" s="105">
        <f t="shared" si="121"/>
        <v>21.13953488372093</v>
      </c>
      <c r="BA160" s="105">
        <f t="shared" si="122"/>
        <v>13.159186046511628</v>
      </c>
      <c r="BB160" s="2"/>
      <c r="BC160" s="105">
        <f t="shared" si="123"/>
        <v>91.700986509775944</v>
      </c>
      <c r="BD160" s="105">
        <f t="shared" si="124"/>
        <v>0</v>
      </c>
      <c r="BE160" s="105">
        <f t="shared" si="125"/>
        <v>0</v>
      </c>
      <c r="BF160" s="105">
        <f t="shared" si="126"/>
        <v>0</v>
      </c>
      <c r="BG160" s="105">
        <f t="shared" si="127"/>
        <v>0</v>
      </c>
      <c r="BH160" s="105">
        <f t="shared" si="128"/>
        <v>0</v>
      </c>
      <c r="BI160" s="105">
        <f t="shared" si="129"/>
        <v>0</v>
      </c>
      <c r="BJ160" s="105">
        <f t="shared" si="130"/>
        <v>12.221875557140308</v>
      </c>
      <c r="BK160" s="105">
        <f t="shared" si="131"/>
        <v>5.6942711119034879</v>
      </c>
      <c r="BL160" s="105">
        <f t="shared" si="132"/>
        <v>7.9392048493492604</v>
      </c>
      <c r="BM160" s="105">
        <f t="shared" si="133"/>
        <v>0</v>
      </c>
      <c r="BN160" s="105">
        <f t="shared" si="134"/>
        <v>25.267457063053371</v>
      </c>
      <c r="BO160" s="105">
        <f t="shared" si="135"/>
        <v>36.993225173827774</v>
      </c>
      <c r="BP160" s="105">
        <f t="shared" si="136"/>
        <v>49.823052237475494</v>
      </c>
      <c r="BQ160" s="105">
        <f t="shared" si="137"/>
        <v>0</v>
      </c>
      <c r="BR160" s="105">
        <f t="shared" si="138"/>
        <v>8.6698757948535086</v>
      </c>
      <c r="BS160" s="105">
        <f t="shared" si="139"/>
        <v>0</v>
      </c>
      <c r="BT160" s="105">
        <f t="shared" si="140"/>
        <v>0</v>
      </c>
      <c r="BU160" s="105">
        <f t="shared" si="141"/>
        <v>36.538004397694181</v>
      </c>
      <c r="BV160" s="105">
        <f t="shared" si="142"/>
        <v>236.47096927556893</v>
      </c>
      <c r="BW160" s="105">
        <f t="shared" si="143"/>
        <v>905.52424674630049</v>
      </c>
      <c r="BX160" s="105">
        <f t="shared" si="144"/>
        <v>0</v>
      </c>
      <c r="BY160" s="105">
        <f t="shared" si="145"/>
        <v>5.402032447851667</v>
      </c>
      <c r="BZ160" s="105">
        <f t="shared" si="146"/>
        <v>3.3627206275628452</v>
      </c>
    </row>
    <row r="161" spans="1:78" x14ac:dyDescent="0.3">
      <c r="A161" s="18" t="s">
        <v>325</v>
      </c>
      <c r="B161" s="21" t="s">
        <v>326</v>
      </c>
      <c r="C161" s="22">
        <f>_xlfn.XLOOKUP(A161,Rankings!K:K,Rankings!L:L)</f>
        <v>136</v>
      </c>
      <c r="D161" s="118">
        <f>_xlfn.XLOOKUP(A161,Rankings!K:K,Rankings!M:M)</f>
        <v>587.87</v>
      </c>
      <c r="E161" s="121">
        <v>34486.729999999989</v>
      </c>
      <c r="F161" s="121">
        <v>0</v>
      </c>
      <c r="G161" s="121">
        <v>0</v>
      </c>
      <c r="H161" s="121">
        <v>17042.420000000002</v>
      </c>
      <c r="I161" s="121">
        <v>0</v>
      </c>
      <c r="J161" s="121">
        <v>0</v>
      </c>
      <c r="K161" s="121">
        <v>0</v>
      </c>
      <c r="L161" s="121">
        <v>11571.17</v>
      </c>
      <c r="M161" s="121">
        <v>0</v>
      </c>
      <c r="N161" s="121">
        <v>7588.4099999999989</v>
      </c>
      <c r="O161" s="121">
        <v>0</v>
      </c>
      <c r="P161" s="121">
        <v>13735.219999999981</v>
      </c>
      <c r="Q161" s="121">
        <v>8696.3299999999981</v>
      </c>
      <c r="R161" s="121">
        <v>5270.5899999999974</v>
      </c>
      <c r="S161" s="121">
        <v>0</v>
      </c>
      <c r="T161" s="121">
        <v>3110.9199999999992</v>
      </c>
      <c r="U161" s="121">
        <v>0</v>
      </c>
      <c r="V161" s="121">
        <v>0</v>
      </c>
      <c r="W161" s="121">
        <v>3366.369999999999</v>
      </c>
      <c r="X161" s="121">
        <v>160345.97999999998</v>
      </c>
      <c r="Y161" s="121">
        <v>446457.04</v>
      </c>
      <c r="Z161" s="121">
        <v>0</v>
      </c>
      <c r="AA161" s="121">
        <v>2315</v>
      </c>
      <c r="AB161" s="121">
        <v>1896.1699999999998</v>
      </c>
      <c r="AC161" s="121">
        <f t="shared" si="98"/>
        <v>715882.35</v>
      </c>
      <c r="AD161" s="153">
        <f t="shared" si="99"/>
        <v>253.57889705882346</v>
      </c>
      <c r="AE161" s="105">
        <f t="shared" si="100"/>
        <v>0</v>
      </c>
      <c r="AF161" s="105">
        <f t="shared" si="101"/>
        <v>0</v>
      </c>
      <c r="AG161" s="105">
        <f t="shared" si="102"/>
        <v>125.3119117647059</v>
      </c>
      <c r="AH161" s="105">
        <f t="shared" si="103"/>
        <v>0</v>
      </c>
      <c r="AI161" s="105">
        <f t="shared" si="104"/>
        <v>0</v>
      </c>
      <c r="AJ161" s="105">
        <f t="shared" si="105"/>
        <v>0</v>
      </c>
      <c r="AK161" s="105">
        <f t="shared" si="106"/>
        <v>85.082132352941173</v>
      </c>
      <c r="AL161" s="105">
        <f t="shared" si="107"/>
        <v>0</v>
      </c>
      <c r="AM161" s="105">
        <f t="shared" si="108"/>
        <v>55.797132352941169</v>
      </c>
      <c r="AN161" s="105">
        <f t="shared" si="109"/>
        <v>0</v>
      </c>
      <c r="AO161" s="105">
        <f t="shared" si="110"/>
        <v>100.99426470588222</v>
      </c>
      <c r="AP161" s="105">
        <f t="shared" si="111"/>
        <v>63.943602941176458</v>
      </c>
      <c r="AQ161" s="105">
        <f t="shared" si="112"/>
        <v>38.754338235294099</v>
      </c>
      <c r="AR161" s="105">
        <f t="shared" si="113"/>
        <v>0</v>
      </c>
      <c r="AS161" s="105">
        <f t="shared" si="114"/>
        <v>22.874411764705876</v>
      </c>
      <c r="AT161" s="105">
        <f t="shared" si="115"/>
        <v>0</v>
      </c>
      <c r="AU161" s="105">
        <f t="shared" si="116"/>
        <v>0</v>
      </c>
      <c r="AV161" s="105">
        <f t="shared" si="117"/>
        <v>24.752720588235288</v>
      </c>
      <c r="AW161" s="105">
        <f t="shared" si="118"/>
        <v>1179.0145588235293</v>
      </c>
      <c r="AX161" s="105">
        <f t="shared" si="119"/>
        <v>3282.7723529411765</v>
      </c>
      <c r="AY161" s="105">
        <f t="shared" si="120"/>
        <v>0</v>
      </c>
      <c r="AZ161" s="105">
        <f t="shared" si="121"/>
        <v>17.022058823529413</v>
      </c>
      <c r="BA161" s="105">
        <f t="shared" si="122"/>
        <v>13.942426470588234</v>
      </c>
      <c r="BB161" s="2"/>
      <c r="BC161" s="105">
        <f t="shared" si="123"/>
        <v>58.663871264054961</v>
      </c>
      <c r="BD161" s="105">
        <f t="shared" si="124"/>
        <v>0</v>
      </c>
      <c r="BE161" s="105">
        <f t="shared" si="125"/>
        <v>0</v>
      </c>
      <c r="BF161" s="105">
        <f t="shared" si="126"/>
        <v>28.990116862571661</v>
      </c>
      <c r="BG161" s="105">
        <f t="shared" si="127"/>
        <v>0</v>
      </c>
      <c r="BH161" s="105">
        <f t="shared" si="128"/>
        <v>0</v>
      </c>
      <c r="BI161" s="105">
        <f t="shared" si="129"/>
        <v>0</v>
      </c>
      <c r="BJ161" s="105">
        <f t="shared" si="130"/>
        <v>19.683212274822665</v>
      </c>
      <c r="BK161" s="105">
        <f t="shared" si="131"/>
        <v>0</v>
      </c>
      <c r="BL161" s="105">
        <f t="shared" si="132"/>
        <v>12.908313062411755</v>
      </c>
      <c r="BM161" s="105">
        <f t="shared" si="133"/>
        <v>0</v>
      </c>
      <c r="BN161" s="105">
        <f t="shared" si="134"/>
        <v>23.3643832820181</v>
      </c>
      <c r="BO161" s="105">
        <f t="shared" si="135"/>
        <v>14.792947420348034</v>
      </c>
      <c r="BP161" s="105">
        <f t="shared" si="136"/>
        <v>8.9655706193546152</v>
      </c>
      <c r="BQ161" s="105">
        <f t="shared" si="137"/>
        <v>0</v>
      </c>
      <c r="BR161" s="105">
        <f t="shared" si="138"/>
        <v>5.2918502389984168</v>
      </c>
      <c r="BS161" s="105">
        <f t="shared" si="139"/>
        <v>0</v>
      </c>
      <c r="BT161" s="105">
        <f t="shared" si="140"/>
        <v>0</v>
      </c>
      <c r="BU161" s="105">
        <f t="shared" si="141"/>
        <v>5.7263850851378688</v>
      </c>
      <c r="BV161" s="105">
        <f t="shared" si="142"/>
        <v>272.75754843757971</v>
      </c>
      <c r="BW161" s="105">
        <f t="shared" si="143"/>
        <v>759.44858557163991</v>
      </c>
      <c r="BX161" s="105">
        <f t="shared" si="144"/>
        <v>0</v>
      </c>
      <c r="BY161" s="105">
        <f t="shared" si="145"/>
        <v>3.9379454641332265</v>
      </c>
      <c r="BZ161" s="105">
        <f t="shared" si="146"/>
        <v>3.225492030550972</v>
      </c>
    </row>
    <row r="162" spans="1:78" x14ac:dyDescent="0.3">
      <c r="A162" s="18" t="s">
        <v>331</v>
      </c>
      <c r="B162" s="21" t="s">
        <v>332</v>
      </c>
      <c r="C162" s="22">
        <f>_xlfn.XLOOKUP(A162,Rankings!K:K,Rankings!L:L)</f>
        <v>114</v>
      </c>
      <c r="D162" s="118">
        <f>_xlfn.XLOOKUP(A162,Rankings!K:K,Rankings!M:M)</f>
        <v>403.83</v>
      </c>
      <c r="E162" s="121">
        <v>29130.380000000012</v>
      </c>
      <c r="F162" s="121">
        <v>0</v>
      </c>
      <c r="G162" s="121">
        <v>0</v>
      </c>
      <c r="H162" s="121">
        <v>0</v>
      </c>
      <c r="I162" s="121">
        <v>0</v>
      </c>
      <c r="J162" s="121">
        <v>0</v>
      </c>
      <c r="K162" s="121">
        <v>0</v>
      </c>
      <c r="L162" s="121">
        <v>30156.529999999992</v>
      </c>
      <c r="M162" s="121">
        <v>8814.23</v>
      </c>
      <c r="N162" s="121">
        <v>6134.27</v>
      </c>
      <c r="O162" s="121">
        <v>0</v>
      </c>
      <c r="P162" s="121">
        <v>6869.7999999999975</v>
      </c>
      <c r="Q162" s="121">
        <v>23850.58</v>
      </c>
      <c r="R162" s="121">
        <v>18959.68</v>
      </c>
      <c r="S162" s="121">
        <v>0</v>
      </c>
      <c r="T162" s="121">
        <v>3605.3999999999983</v>
      </c>
      <c r="U162" s="121">
        <v>0</v>
      </c>
      <c r="V162" s="121">
        <v>0</v>
      </c>
      <c r="W162" s="121">
        <v>14988.869999999999</v>
      </c>
      <c r="X162" s="121">
        <v>158807.37</v>
      </c>
      <c r="Y162" s="121">
        <v>341765.80000000005</v>
      </c>
      <c r="Z162" s="121">
        <v>0</v>
      </c>
      <c r="AA162" s="121">
        <v>2005.35</v>
      </c>
      <c r="AB162" s="121">
        <v>1546.6999999999998</v>
      </c>
      <c r="AC162" s="121">
        <f t="shared" si="98"/>
        <v>646634.96</v>
      </c>
      <c r="AD162" s="153">
        <f t="shared" si="99"/>
        <v>255.52964912280711</v>
      </c>
      <c r="AE162" s="105">
        <f t="shared" si="100"/>
        <v>0</v>
      </c>
      <c r="AF162" s="105">
        <f t="shared" si="101"/>
        <v>0</v>
      </c>
      <c r="AG162" s="105">
        <f t="shared" si="102"/>
        <v>0</v>
      </c>
      <c r="AH162" s="105">
        <f t="shared" si="103"/>
        <v>0</v>
      </c>
      <c r="AI162" s="105">
        <f t="shared" si="104"/>
        <v>0</v>
      </c>
      <c r="AJ162" s="105">
        <f t="shared" si="105"/>
        <v>0</v>
      </c>
      <c r="AK162" s="105">
        <f t="shared" si="106"/>
        <v>264.53096491228064</v>
      </c>
      <c r="AL162" s="105">
        <f t="shared" si="107"/>
        <v>77.317807017543856</v>
      </c>
      <c r="AM162" s="105">
        <f t="shared" si="108"/>
        <v>53.809385964912288</v>
      </c>
      <c r="AN162" s="105">
        <f t="shared" si="109"/>
        <v>0</v>
      </c>
      <c r="AO162" s="105">
        <f t="shared" si="110"/>
        <v>60.261403508771906</v>
      </c>
      <c r="AP162" s="105">
        <f t="shared" si="111"/>
        <v>209.21561403508773</v>
      </c>
      <c r="AQ162" s="105">
        <f t="shared" si="112"/>
        <v>166.31298245614036</v>
      </c>
      <c r="AR162" s="105">
        <f t="shared" si="113"/>
        <v>0</v>
      </c>
      <c r="AS162" s="105">
        <f t="shared" si="114"/>
        <v>31.626315789473669</v>
      </c>
      <c r="AT162" s="105">
        <f t="shared" si="115"/>
        <v>0</v>
      </c>
      <c r="AU162" s="105">
        <f t="shared" si="116"/>
        <v>0</v>
      </c>
      <c r="AV162" s="105">
        <f t="shared" si="117"/>
        <v>131.48131578947368</v>
      </c>
      <c r="AW162" s="105">
        <f t="shared" si="118"/>
        <v>1393.0471052631578</v>
      </c>
      <c r="AX162" s="105">
        <f t="shared" si="119"/>
        <v>2997.9456140350881</v>
      </c>
      <c r="AY162" s="105">
        <f t="shared" si="120"/>
        <v>0</v>
      </c>
      <c r="AZ162" s="105">
        <f t="shared" si="121"/>
        <v>17.590789473684211</v>
      </c>
      <c r="BA162" s="105">
        <f t="shared" si="122"/>
        <v>13.56754385964912</v>
      </c>
      <c r="BB162" s="2"/>
      <c r="BC162" s="105">
        <f t="shared" si="123"/>
        <v>72.135254934006923</v>
      </c>
      <c r="BD162" s="105">
        <f t="shared" si="124"/>
        <v>0</v>
      </c>
      <c r="BE162" s="105">
        <f t="shared" si="125"/>
        <v>0</v>
      </c>
      <c r="BF162" s="105">
        <f t="shared" si="126"/>
        <v>0</v>
      </c>
      <c r="BG162" s="105">
        <f t="shared" si="127"/>
        <v>0</v>
      </c>
      <c r="BH162" s="105">
        <f t="shared" si="128"/>
        <v>0</v>
      </c>
      <c r="BI162" s="105">
        <f t="shared" si="129"/>
        <v>0</v>
      </c>
      <c r="BJ162" s="105">
        <f t="shared" si="130"/>
        <v>74.676299432929682</v>
      </c>
      <c r="BK162" s="105">
        <f t="shared" si="131"/>
        <v>21.826585444370156</v>
      </c>
      <c r="BL162" s="105">
        <f t="shared" si="132"/>
        <v>15.190228561523416</v>
      </c>
      <c r="BM162" s="105">
        <f t="shared" si="133"/>
        <v>0</v>
      </c>
      <c r="BN162" s="105">
        <f t="shared" si="134"/>
        <v>17.011613797885243</v>
      </c>
      <c r="BO162" s="105">
        <f t="shared" si="135"/>
        <v>59.060941485278462</v>
      </c>
      <c r="BP162" s="105">
        <f t="shared" si="136"/>
        <v>46.949657033900408</v>
      </c>
      <c r="BQ162" s="105">
        <f t="shared" si="137"/>
        <v>0</v>
      </c>
      <c r="BR162" s="105">
        <f t="shared" si="138"/>
        <v>8.9280142634276753</v>
      </c>
      <c r="BS162" s="105">
        <f t="shared" si="139"/>
        <v>0</v>
      </c>
      <c r="BT162" s="105">
        <f t="shared" si="140"/>
        <v>0</v>
      </c>
      <c r="BU162" s="105">
        <f t="shared" si="141"/>
        <v>37.116781814129709</v>
      </c>
      <c r="BV162" s="105">
        <f t="shared" si="142"/>
        <v>393.25302726394773</v>
      </c>
      <c r="BW162" s="105">
        <f t="shared" si="143"/>
        <v>846.31107149047887</v>
      </c>
      <c r="BX162" s="105">
        <f t="shared" si="144"/>
        <v>0</v>
      </c>
      <c r="BY162" s="105">
        <f t="shared" si="145"/>
        <v>4.965827204516752</v>
      </c>
      <c r="BZ162" s="105">
        <f t="shared" si="146"/>
        <v>3.8300770126043133</v>
      </c>
    </row>
    <row r="163" spans="1:78" x14ac:dyDescent="0.3">
      <c r="A163" s="18" t="s">
        <v>335</v>
      </c>
      <c r="B163" s="21" t="s">
        <v>336</v>
      </c>
      <c r="C163" s="22">
        <f>_xlfn.XLOOKUP(A163,Rankings!K:K,Rankings!L:L)</f>
        <v>21.909473684210525</v>
      </c>
      <c r="D163" s="118">
        <f>_xlfn.XLOOKUP(A163,Rankings!K:K,Rankings!M:M)</f>
        <v>454.39</v>
      </c>
      <c r="E163" s="121">
        <v>15647.07</v>
      </c>
      <c r="F163" s="121">
        <v>0</v>
      </c>
      <c r="G163" s="121">
        <v>0</v>
      </c>
      <c r="H163" s="121">
        <v>0</v>
      </c>
      <c r="I163" s="121">
        <v>0</v>
      </c>
      <c r="J163" s="121">
        <v>0</v>
      </c>
      <c r="K163" s="121">
        <v>0</v>
      </c>
      <c r="L163" s="121">
        <v>1299.6099999999999</v>
      </c>
      <c r="M163" s="121">
        <v>0</v>
      </c>
      <c r="N163" s="121">
        <v>2657.2400000000002</v>
      </c>
      <c r="O163" s="121">
        <v>0</v>
      </c>
      <c r="P163" s="121">
        <v>7544.3099999999922</v>
      </c>
      <c r="Q163" s="121">
        <v>2145.0300000000002</v>
      </c>
      <c r="R163" s="121">
        <v>5909.1299999999992</v>
      </c>
      <c r="S163" s="121">
        <v>0</v>
      </c>
      <c r="T163" s="121">
        <v>1225.9000000000003</v>
      </c>
      <c r="U163" s="121">
        <v>0</v>
      </c>
      <c r="V163" s="121">
        <v>0</v>
      </c>
      <c r="W163" s="121">
        <v>10878.490000000002</v>
      </c>
      <c r="X163" s="121">
        <v>59423.819999999985</v>
      </c>
      <c r="Y163" s="121">
        <v>165348.89999999994</v>
      </c>
      <c r="Z163" s="121">
        <v>0</v>
      </c>
      <c r="AA163" s="121">
        <v>1237</v>
      </c>
      <c r="AB163" s="121">
        <v>739.81</v>
      </c>
      <c r="AC163" s="121">
        <f t="shared" si="98"/>
        <v>274056.30999999988</v>
      </c>
      <c r="AD163" s="153">
        <f t="shared" si="99"/>
        <v>714.16914096281357</v>
      </c>
      <c r="AE163" s="105">
        <f t="shared" si="100"/>
        <v>0</v>
      </c>
      <c r="AF163" s="105">
        <f t="shared" si="101"/>
        <v>0</v>
      </c>
      <c r="AG163" s="105">
        <f t="shared" si="102"/>
        <v>0</v>
      </c>
      <c r="AH163" s="105">
        <f t="shared" si="103"/>
        <v>0</v>
      </c>
      <c r="AI163" s="105">
        <f t="shared" si="104"/>
        <v>0</v>
      </c>
      <c r="AJ163" s="105">
        <f t="shared" si="105"/>
        <v>0</v>
      </c>
      <c r="AK163" s="105">
        <f t="shared" si="106"/>
        <v>59.317262419525321</v>
      </c>
      <c r="AL163" s="105">
        <f t="shared" si="107"/>
        <v>0</v>
      </c>
      <c r="AM163" s="105">
        <f t="shared" si="108"/>
        <v>121.28269434034786</v>
      </c>
      <c r="AN163" s="105">
        <f t="shared" si="109"/>
        <v>0</v>
      </c>
      <c r="AO163" s="105">
        <f t="shared" si="110"/>
        <v>344.3400835975782</v>
      </c>
      <c r="AP163" s="105">
        <f t="shared" si="111"/>
        <v>97.904223119054492</v>
      </c>
      <c r="AQ163" s="105">
        <f t="shared" si="112"/>
        <v>269.70661573940617</v>
      </c>
      <c r="AR163" s="105">
        <f t="shared" si="113"/>
        <v>0</v>
      </c>
      <c r="AS163" s="105">
        <f t="shared" si="114"/>
        <v>55.952964350917668</v>
      </c>
      <c r="AT163" s="105">
        <f t="shared" si="115"/>
        <v>0</v>
      </c>
      <c r="AU163" s="105">
        <f t="shared" si="116"/>
        <v>0</v>
      </c>
      <c r="AV163" s="105">
        <f t="shared" si="117"/>
        <v>496.51991448063814</v>
      </c>
      <c r="AW163" s="105">
        <f t="shared" si="118"/>
        <v>2712.2431536465833</v>
      </c>
      <c r="AX163" s="105">
        <f t="shared" si="119"/>
        <v>7546.9133756125657</v>
      </c>
      <c r="AY163" s="105">
        <f t="shared" si="120"/>
        <v>0</v>
      </c>
      <c r="AZ163" s="105">
        <f t="shared" si="121"/>
        <v>56.459594503699435</v>
      </c>
      <c r="BA163" s="105">
        <f t="shared" si="122"/>
        <v>33.766671471125207</v>
      </c>
      <c r="BB163" s="2"/>
      <c r="BC163" s="105">
        <f t="shared" si="123"/>
        <v>34.435330883162045</v>
      </c>
      <c r="BD163" s="105">
        <f t="shared" si="124"/>
        <v>0</v>
      </c>
      <c r="BE163" s="105">
        <f t="shared" si="125"/>
        <v>0</v>
      </c>
      <c r="BF163" s="105">
        <f t="shared" si="126"/>
        <v>0</v>
      </c>
      <c r="BG163" s="105">
        <f t="shared" si="127"/>
        <v>0</v>
      </c>
      <c r="BH163" s="105">
        <f t="shared" si="128"/>
        <v>0</v>
      </c>
      <c r="BI163" s="105">
        <f t="shared" si="129"/>
        <v>0</v>
      </c>
      <c r="BJ163" s="105">
        <f t="shared" si="130"/>
        <v>2.8601201610950944</v>
      </c>
      <c r="BK163" s="105">
        <f t="shared" si="131"/>
        <v>0</v>
      </c>
      <c r="BL163" s="105">
        <f t="shared" si="132"/>
        <v>5.8479279913730506</v>
      </c>
      <c r="BM163" s="105">
        <f t="shared" si="133"/>
        <v>0</v>
      </c>
      <c r="BN163" s="105">
        <f t="shared" si="134"/>
        <v>16.603160280816024</v>
      </c>
      <c r="BO163" s="105">
        <f t="shared" si="135"/>
        <v>4.7206804727216714</v>
      </c>
      <c r="BP163" s="105">
        <f t="shared" si="136"/>
        <v>13.00453355047426</v>
      </c>
      <c r="BQ163" s="105">
        <f t="shared" si="137"/>
        <v>0</v>
      </c>
      <c r="BR163" s="105">
        <f t="shared" si="138"/>
        <v>2.6979026827174901</v>
      </c>
      <c r="BS163" s="105">
        <f t="shared" si="139"/>
        <v>0</v>
      </c>
      <c r="BT163" s="105">
        <f t="shared" si="140"/>
        <v>0</v>
      </c>
      <c r="BU163" s="105">
        <f t="shared" si="141"/>
        <v>23.940865776095428</v>
      </c>
      <c r="BV163" s="105">
        <f t="shared" si="142"/>
        <v>130.77712977838416</v>
      </c>
      <c r="BW163" s="105">
        <f t="shared" si="143"/>
        <v>363.89203107462737</v>
      </c>
      <c r="BX163" s="105">
        <f t="shared" si="144"/>
        <v>0</v>
      </c>
      <c r="BY163" s="105">
        <f t="shared" si="145"/>
        <v>2.7223310372147274</v>
      </c>
      <c r="BZ163" s="105">
        <f t="shared" si="146"/>
        <v>1.6281388234776293</v>
      </c>
    </row>
    <row r="164" spans="1:78" x14ac:dyDescent="0.3">
      <c r="A164" s="18" t="s">
        <v>337</v>
      </c>
      <c r="B164" s="21" t="s">
        <v>338</v>
      </c>
      <c r="C164" s="22">
        <f>_xlfn.XLOOKUP(A164,Rankings!K:K,Rankings!L:L)</f>
        <v>54</v>
      </c>
      <c r="D164" s="118">
        <f>_xlfn.XLOOKUP(A164,Rankings!K:K,Rankings!M:M)</f>
        <v>432.15000000000003</v>
      </c>
      <c r="E164" s="121">
        <v>34683.329999999994</v>
      </c>
      <c r="F164" s="121">
        <v>0</v>
      </c>
      <c r="G164" s="121">
        <v>0</v>
      </c>
      <c r="H164" s="121">
        <v>19730.609999999993</v>
      </c>
      <c r="I164" s="121">
        <v>0</v>
      </c>
      <c r="J164" s="121">
        <v>0</v>
      </c>
      <c r="K164" s="121">
        <v>0</v>
      </c>
      <c r="L164" s="121">
        <v>6580.83</v>
      </c>
      <c r="M164" s="121">
        <v>0</v>
      </c>
      <c r="N164" s="121">
        <v>6151.3700000000008</v>
      </c>
      <c r="O164" s="121">
        <v>0</v>
      </c>
      <c r="P164" s="121">
        <v>13786.719999999994</v>
      </c>
      <c r="Q164" s="121">
        <v>4850.9399999999996</v>
      </c>
      <c r="R164" s="121">
        <v>4956.4600000000019</v>
      </c>
      <c r="S164" s="121">
        <v>0</v>
      </c>
      <c r="T164" s="121">
        <v>2042.54</v>
      </c>
      <c r="U164" s="121">
        <v>0</v>
      </c>
      <c r="V164" s="121">
        <v>0</v>
      </c>
      <c r="W164" s="121">
        <v>5589.77</v>
      </c>
      <c r="X164" s="121">
        <v>34287.279999999992</v>
      </c>
      <c r="Y164" s="121">
        <v>275569.94999999995</v>
      </c>
      <c r="Z164" s="121">
        <v>0</v>
      </c>
      <c r="AA164" s="121">
        <v>892.66</v>
      </c>
      <c r="AB164" s="121">
        <v>848.22</v>
      </c>
      <c r="AC164" s="121">
        <f t="shared" si="98"/>
        <v>409970.67999999988</v>
      </c>
      <c r="AD164" s="153">
        <f t="shared" si="99"/>
        <v>642.28388888888878</v>
      </c>
      <c r="AE164" s="105">
        <f t="shared" si="100"/>
        <v>0</v>
      </c>
      <c r="AF164" s="105">
        <f t="shared" si="101"/>
        <v>0</v>
      </c>
      <c r="AG164" s="105">
        <f t="shared" si="102"/>
        <v>365.38166666666655</v>
      </c>
      <c r="AH164" s="105">
        <f t="shared" si="103"/>
        <v>0</v>
      </c>
      <c r="AI164" s="105">
        <f t="shared" si="104"/>
        <v>0</v>
      </c>
      <c r="AJ164" s="105">
        <f t="shared" si="105"/>
        <v>0</v>
      </c>
      <c r="AK164" s="105">
        <f t="shared" si="106"/>
        <v>121.86722222222222</v>
      </c>
      <c r="AL164" s="105">
        <f t="shared" si="107"/>
        <v>0</v>
      </c>
      <c r="AM164" s="105">
        <f t="shared" si="108"/>
        <v>113.91425925925927</v>
      </c>
      <c r="AN164" s="105">
        <f t="shared" si="109"/>
        <v>0</v>
      </c>
      <c r="AO164" s="105">
        <f t="shared" si="110"/>
        <v>255.30962962962951</v>
      </c>
      <c r="AP164" s="105">
        <f t="shared" si="111"/>
        <v>89.832222222222214</v>
      </c>
      <c r="AQ164" s="105">
        <f t="shared" si="112"/>
        <v>91.786296296296328</v>
      </c>
      <c r="AR164" s="105">
        <f t="shared" si="113"/>
        <v>0</v>
      </c>
      <c r="AS164" s="105">
        <f t="shared" si="114"/>
        <v>37.824814814814815</v>
      </c>
      <c r="AT164" s="105">
        <f t="shared" si="115"/>
        <v>0</v>
      </c>
      <c r="AU164" s="105">
        <f t="shared" si="116"/>
        <v>0</v>
      </c>
      <c r="AV164" s="105">
        <f t="shared" si="117"/>
        <v>103.51425925925926</v>
      </c>
      <c r="AW164" s="105">
        <f t="shared" si="118"/>
        <v>634.9496296296295</v>
      </c>
      <c r="AX164" s="105">
        <f t="shared" si="119"/>
        <v>5103.147222222221</v>
      </c>
      <c r="AY164" s="105">
        <f t="shared" si="120"/>
        <v>0</v>
      </c>
      <c r="AZ164" s="105">
        <f t="shared" si="121"/>
        <v>16.53074074074074</v>
      </c>
      <c r="BA164" s="105">
        <f t="shared" si="122"/>
        <v>15.707777777777778</v>
      </c>
      <c r="BB164" s="2"/>
      <c r="BC164" s="105">
        <f t="shared" si="123"/>
        <v>80.257618882332508</v>
      </c>
      <c r="BD164" s="105">
        <f t="shared" si="124"/>
        <v>0</v>
      </c>
      <c r="BE164" s="105">
        <f t="shared" si="125"/>
        <v>0</v>
      </c>
      <c r="BF164" s="105">
        <f t="shared" si="126"/>
        <v>45.656855258590745</v>
      </c>
      <c r="BG164" s="105">
        <f t="shared" si="127"/>
        <v>0</v>
      </c>
      <c r="BH164" s="105">
        <f t="shared" si="128"/>
        <v>0</v>
      </c>
      <c r="BI164" s="105">
        <f t="shared" si="129"/>
        <v>0</v>
      </c>
      <c r="BJ164" s="105">
        <f t="shared" si="130"/>
        <v>15.228115237764664</v>
      </c>
      <c r="BK164" s="105">
        <f t="shared" si="131"/>
        <v>0</v>
      </c>
      <c r="BL164" s="105">
        <f t="shared" si="132"/>
        <v>14.23433992826565</v>
      </c>
      <c r="BM164" s="105">
        <f t="shared" si="133"/>
        <v>0</v>
      </c>
      <c r="BN164" s="105">
        <f t="shared" si="134"/>
        <v>31.902626402869359</v>
      </c>
      <c r="BO164" s="105">
        <f t="shared" si="135"/>
        <v>11.225130163137798</v>
      </c>
      <c r="BP164" s="105">
        <f t="shared" si="136"/>
        <v>11.469304639592737</v>
      </c>
      <c r="BQ164" s="105">
        <f t="shared" si="137"/>
        <v>0</v>
      </c>
      <c r="BR164" s="105">
        <f t="shared" si="138"/>
        <v>4.7264607196575259</v>
      </c>
      <c r="BS164" s="105">
        <f t="shared" si="139"/>
        <v>0</v>
      </c>
      <c r="BT164" s="105">
        <f t="shared" si="140"/>
        <v>0</v>
      </c>
      <c r="BU164" s="105">
        <f t="shared" si="141"/>
        <v>12.934791160476687</v>
      </c>
      <c r="BV164" s="105">
        <f t="shared" si="142"/>
        <v>79.341154691657962</v>
      </c>
      <c r="BW164" s="105">
        <f t="shared" si="143"/>
        <v>637.67198889274539</v>
      </c>
      <c r="BX164" s="105">
        <f t="shared" si="144"/>
        <v>0</v>
      </c>
      <c r="BY164" s="105">
        <f t="shared" si="145"/>
        <v>2.0656253615642712</v>
      </c>
      <c r="BZ164" s="105">
        <f t="shared" si="146"/>
        <v>1.9627906976744185</v>
      </c>
    </row>
    <row r="165" spans="1:78" x14ac:dyDescent="0.3">
      <c r="A165" s="18" t="s">
        <v>339</v>
      </c>
      <c r="B165" s="21" t="s">
        <v>340</v>
      </c>
      <c r="C165" s="22">
        <f>_xlfn.XLOOKUP(A165,Rankings!K:K,Rankings!L:L)</f>
        <v>97</v>
      </c>
      <c r="D165" s="118">
        <f>_xlfn.XLOOKUP(A165,Rankings!K:K,Rankings!M:M)</f>
        <v>365.40000000000003</v>
      </c>
      <c r="E165" s="121">
        <v>21966.910000000014</v>
      </c>
      <c r="F165" s="121">
        <v>0</v>
      </c>
      <c r="G165" s="121">
        <v>0</v>
      </c>
      <c r="H165" s="121">
        <v>0</v>
      </c>
      <c r="I165" s="121">
        <v>0</v>
      </c>
      <c r="J165" s="121">
        <v>0</v>
      </c>
      <c r="K165" s="121">
        <v>0</v>
      </c>
      <c r="L165" s="121">
        <v>6151.7900000000009</v>
      </c>
      <c r="M165" s="121">
        <v>0</v>
      </c>
      <c r="N165" s="121">
        <v>5279.1599999999989</v>
      </c>
      <c r="O165" s="121">
        <v>0</v>
      </c>
      <c r="P165" s="121">
        <v>16833.550000000003</v>
      </c>
      <c r="Q165" s="121">
        <v>12264.89</v>
      </c>
      <c r="R165" s="121">
        <v>24845.149999999994</v>
      </c>
      <c r="S165" s="121">
        <v>0</v>
      </c>
      <c r="T165" s="121">
        <v>4538.54</v>
      </c>
      <c r="U165" s="121">
        <v>0</v>
      </c>
      <c r="V165" s="121">
        <v>0</v>
      </c>
      <c r="W165" s="121">
        <v>2038.1600000000003</v>
      </c>
      <c r="X165" s="121">
        <v>165412.25999999995</v>
      </c>
      <c r="Y165" s="121">
        <v>297683.99000000005</v>
      </c>
      <c r="Z165" s="121">
        <v>0</v>
      </c>
      <c r="AA165" s="121">
        <v>198</v>
      </c>
      <c r="AB165" s="121">
        <v>1502.22</v>
      </c>
      <c r="AC165" s="121">
        <f t="shared" si="98"/>
        <v>558714.62</v>
      </c>
      <c r="AD165" s="153">
        <f t="shared" si="99"/>
        <v>226.4629896907218</v>
      </c>
      <c r="AE165" s="105">
        <f t="shared" si="100"/>
        <v>0</v>
      </c>
      <c r="AF165" s="105">
        <f t="shared" si="101"/>
        <v>0</v>
      </c>
      <c r="AG165" s="105">
        <f t="shared" si="102"/>
        <v>0</v>
      </c>
      <c r="AH165" s="105">
        <f t="shared" si="103"/>
        <v>0</v>
      </c>
      <c r="AI165" s="105">
        <f t="shared" si="104"/>
        <v>0</v>
      </c>
      <c r="AJ165" s="105">
        <f t="shared" si="105"/>
        <v>0</v>
      </c>
      <c r="AK165" s="105">
        <f t="shared" si="106"/>
        <v>63.420515463917532</v>
      </c>
      <c r="AL165" s="105">
        <f t="shared" si="107"/>
        <v>0</v>
      </c>
      <c r="AM165" s="105">
        <f t="shared" si="108"/>
        <v>54.424329896907203</v>
      </c>
      <c r="AN165" s="105">
        <f t="shared" si="109"/>
        <v>0</v>
      </c>
      <c r="AO165" s="105">
        <f t="shared" si="110"/>
        <v>173.54175257731961</v>
      </c>
      <c r="AP165" s="105">
        <f t="shared" si="111"/>
        <v>126.44216494845361</v>
      </c>
      <c r="AQ165" s="105">
        <f t="shared" si="112"/>
        <v>256.13556701030922</v>
      </c>
      <c r="AR165" s="105">
        <f t="shared" si="113"/>
        <v>0</v>
      </c>
      <c r="AS165" s="105">
        <f t="shared" si="114"/>
        <v>46.78907216494845</v>
      </c>
      <c r="AT165" s="105">
        <f t="shared" si="115"/>
        <v>0</v>
      </c>
      <c r="AU165" s="105">
        <f t="shared" si="116"/>
        <v>0</v>
      </c>
      <c r="AV165" s="105">
        <f t="shared" si="117"/>
        <v>21.0119587628866</v>
      </c>
      <c r="AW165" s="105">
        <f t="shared" si="118"/>
        <v>1705.2810309278345</v>
      </c>
      <c r="AX165" s="105">
        <f t="shared" si="119"/>
        <v>3068.9071134020624</v>
      </c>
      <c r="AY165" s="105">
        <f t="shared" si="120"/>
        <v>0</v>
      </c>
      <c r="AZ165" s="105">
        <f t="shared" si="121"/>
        <v>2.0412371134020617</v>
      </c>
      <c r="BA165" s="105">
        <f t="shared" si="122"/>
        <v>15.486804123711341</v>
      </c>
      <c r="BB165" s="2"/>
      <c r="BC165" s="105">
        <f t="shared" si="123"/>
        <v>60.117432950191606</v>
      </c>
      <c r="BD165" s="105">
        <f t="shared" si="124"/>
        <v>0</v>
      </c>
      <c r="BE165" s="105">
        <f t="shared" si="125"/>
        <v>0</v>
      </c>
      <c r="BF165" s="105">
        <f t="shared" si="126"/>
        <v>0</v>
      </c>
      <c r="BG165" s="105">
        <f t="shared" si="127"/>
        <v>0</v>
      </c>
      <c r="BH165" s="105">
        <f t="shared" si="128"/>
        <v>0</v>
      </c>
      <c r="BI165" s="105">
        <f t="shared" si="129"/>
        <v>0</v>
      </c>
      <c r="BJ165" s="105">
        <f t="shared" si="130"/>
        <v>16.835769020251778</v>
      </c>
      <c r="BK165" s="105">
        <f t="shared" si="131"/>
        <v>0</v>
      </c>
      <c r="BL165" s="105">
        <f t="shared" si="132"/>
        <v>14.447619047619044</v>
      </c>
      <c r="BM165" s="105">
        <f t="shared" si="133"/>
        <v>0</v>
      </c>
      <c r="BN165" s="105">
        <f t="shared" si="134"/>
        <v>46.068828680897653</v>
      </c>
      <c r="BO165" s="105">
        <f t="shared" si="135"/>
        <v>33.565654077723039</v>
      </c>
      <c r="BP165" s="105">
        <f t="shared" si="136"/>
        <v>67.994389709906926</v>
      </c>
      <c r="BQ165" s="105">
        <f t="shared" si="137"/>
        <v>0</v>
      </c>
      <c r="BR165" s="105">
        <f t="shared" si="138"/>
        <v>12.420744389709906</v>
      </c>
      <c r="BS165" s="105">
        <f t="shared" si="139"/>
        <v>0</v>
      </c>
      <c r="BT165" s="105">
        <f t="shared" si="140"/>
        <v>0</v>
      </c>
      <c r="BU165" s="105">
        <f t="shared" si="141"/>
        <v>5.5778872468527645</v>
      </c>
      <c r="BV165" s="105">
        <f t="shared" si="142"/>
        <v>452.6881773399013</v>
      </c>
      <c r="BW165" s="105">
        <f t="shared" si="143"/>
        <v>814.6797755883963</v>
      </c>
      <c r="BX165" s="105">
        <f t="shared" si="144"/>
        <v>0</v>
      </c>
      <c r="BY165" s="105">
        <f t="shared" si="145"/>
        <v>0.54187192118226601</v>
      </c>
      <c r="BZ165" s="105">
        <f t="shared" si="146"/>
        <v>4.1111658456486042</v>
      </c>
    </row>
    <row r="166" spans="1:78" x14ac:dyDescent="0.3">
      <c r="A166" s="18" t="s">
        <v>341</v>
      </c>
      <c r="B166" s="21" t="s">
        <v>342</v>
      </c>
      <c r="C166" s="22">
        <f>_xlfn.XLOOKUP(A166,Rankings!K:K,Rankings!L:L)</f>
        <v>136</v>
      </c>
      <c r="D166" s="118">
        <f>_xlfn.XLOOKUP(A166,Rankings!K:K,Rankings!M:M)</f>
        <v>748.73</v>
      </c>
      <c r="E166" s="121">
        <v>43493.82</v>
      </c>
      <c r="F166" s="121">
        <v>0</v>
      </c>
      <c r="G166" s="121">
        <v>0</v>
      </c>
      <c r="H166" s="121">
        <v>14904.150000000009</v>
      </c>
      <c r="I166" s="121">
        <v>714.39</v>
      </c>
      <c r="J166" s="121">
        <v>6183.4599999999991</v>
      </c>
      <c r="K166" s="121">
        <v>0</v>
      </c>
      <c r="L166" s="121">
        <v>12714.870000000003</v>
      </c>
      <c r="M166" s="121">
        <v>0</v>
      </c>
      <c r="N166" s="121">
        <v>5291.46</v>
      </c>
      <c r="O166" s="121">
        <v>0</v>
      </c>
      <c r="P166" s="121">
        <v>8816.8199999999906</v>
      </c>
      <c r="Q166" s="121">
        <v>14519.570000000002</v>
      </c>
      <c r="R166" s="121">
        <v>15561.870000000003</v>
      </c>
      <c r="S166" s="121">
        <v>0</v>
      </c>
      <c r="T166" s="121">
        <v>3524.85</v>
      </c>
      <c r="U166" s="121">
        <v>0</v>
      </c>
      <c r="V166" s="121">
        <v>0</v>
      </c>
      <c r="W166" s="121">
        <v>21519.109999999993</v>
      </c>
      <c r="X166" s="121">
        <v>95832.560000000027</v>
      </c>
      <c r="Y166" s="121">
        <v>565394.27</v>
      </c>
      <c r="Z166" s="121">
        <v>0</v>
      </c>
      <c r="AA166" s="121">
        <v>5120.5</v>
      </c>
      <c r="AB166" s="121">
        <v>1358.88</v>
      </c>
      <c r="AC166" s="121">
        <f t="shared" si="98"/>
        <v>814950.58000000007</v>
      </c>
      <c r="AD166" s="153">
        <f t="shared" si="99"/>
        <v>319.8075</v>
      </c>
      <c r="AE166" s="105">
        <f t="shared" si="100"/>
        <v>0</v>
      </c>
      <c r="AF166" s="105">
        <f t="shared" si="101"/>
        <v>0</v>
      </c>
      <c r="AG166" s="105">
        <f t="shared" si="102"/>
        <v>109.58933823529418</v>
      </c>
      <c r="AH166" s="105">
        <f t="shared" si="103"/>
        <v>5.2528676470588236</v>
      </c>
      <c r="AI166" s="105">
        <f t="shared" si="104"/>
        <v>45.466617647058818</v>
      </c>
      <c r="AJ166" s="105">
        <f t="shared" si="105"/>
        <v>0</v>
      </c>
      <c r="AK166" s="105">
        <f t="shared" si="106"/>
        <v>93.49169117647061</v>
      </c>
      <c r="AL166" s="105">
        <f t="shared" si="107"/>
        <v>0</v>
      </c>
      <c r="AM166" s="105">
        <f t="shared" si="108"/>
        <v>38.907794117647057</v>
      </c>
      <c r="AN166" s="105">
        <f t="shared" si="109"/>
        <v>0</v>
      </c>
      <c r="AO166" s="105">
        <f t="shared" si="110"/>
        <v>64.829558823529339</v>
      </c>
      <c r="AP166" s="105">
        <f t="shared" si="111"/>
        <v>106.76154411764708</v>
      </c>
      <c r="AQ166" s="105">
        <f t="shared" si="112"/>
        <v>114.42551470588238</v>
      </c>
      <c r="AR166" s="105">
        <f t="shared" si="113"/>
        <v>0</v>
      </c>
      <c r="AS166" s="105">
        <f t="shared" si="114"/>
        <v>25.918014705882353</v>
      </c>
      <c r="AT166" s="105">
        <f t="shared" si="115"/>
        <v>0</v>
      </c>
      <c r="AU166" s="105">
        <f t="shared" si="116"/>
        <v>0</v>
      </c>
      <c r="AV166" s="105">
        <f t="shared" si="117"/>
        <v>158.22874999999996</v>
      </c>
      <c r="AW166" s="105">
        <f t="shared" si="118"/>
        <v>704.65117647058844</v>
      </c>
      <c r="AX166" s="105">
        <f t="shared" si="119"/>
        <v>4157.3108088235294</v>
      </c>
      <c r="AY166" s="105">
        <f t="shared" si="120"/>
        <v>0</v>
      </c>
      <c r="AZ166" s="105">
        <f t="shared" si="121"/>
        <v>37.650735294117645</v>
      </c>
      <c r="BA166" s="105">
        <f t="shared" si="122"/>
        <v>9.9917647058823533</v>
      </c>
      <c r="BB166" s="2"/>
      <c r="BC166" s="105">
        <f t="shared" si="123"/>
        <v>58.09012594660291</v>
      </c>
      <c r="BD166" s="105">
        <f t="shared" si="124"/>
        <v>0</v>
      </c>
      <c r="BE166" s="105">
        <f t="shared" si="125"/>
        <v>0</v>
      </c>
      <c r="BF166" s="105">
        <f t="shared" si="126"/>
        <v>19.90590733642302</v>
      </c>
      <c r="BG166" s="105">
        <f t="shared" si="127"/>
        <v>0.95413566973408304</v>
      </c>
      <c r="BH166" s="105">
        <f t="shared" si="128"/>
        <v>8.2585978924311814</v>
      </c>
      <c r="BI166" s="105">
        <f t="shared" si="129"/>
        <v>0</v>
      </c>
      <c r="BJ166" s="105">
        <f t="shared" si="130"/>
        <v>16.981916044502025</v>
      </c>
      <c r="BK166" s="105">
        <f t="shared" si="131"/>
        <v>0</v>
      </c>
      <c r="BL166" s="105">
        <f t="shared" si="132"/>
        <v>7.0672472052675861</v>
      </c>
      <c r="BM166" s="105">
        <f t="shared" si="133"/>
        <v>0</v>
      </c>
      <c r="BN166" s="105">
        <f t="shared" si="134"/>
        <v>11.775700185647684</v>
      </c>
      <c r="BO166" s="105">
        <f t="shared" si="135"/>
        <v>19.392264234103084</v>
      </c>
      <c r="BP166" s="105">
        <f t="shared" si="136"/>
        <v>20.784354840863866</v>
      </c>
      <c r="BQ166" s="105">
        <f t="shared" si="137"/>
        <v>0</v>
      </c>
      <c r="BR166" s="105">
        <f t="shared" si="138"/>
        <v>4.707771826960319</v>
      </c>
      <c r="BS166" s="105">
        <f t="shared" si="139"/>
        <v>0</v>
      </c>
      <c r="BT166" s="105">
        <f t="shared" si="140"/>
        <v>0</v>
      </c>
      <c r="BU166" s="105">
        <f t="shared" si="141"/>
        <v>28.740814445794868</v>
      </c>
      <c r="BV166" s="105">
        <f t="shared" si="142"/>
        <v>127.99348229668909</v>
      </c>
      <c r="BW166" s="105">
        <f t="shared" si="143"/>
        <v>755.13772655029186</v>
      </c>
      <c r="BX166" s="105">
        <f t="shared" si="144"/>
        <v>0</v>
      </c>
      <c r="BY166" s="105">
        <f t="shared" si="145"/>
        <v>6.8389138941941683</v>
      </c>
      <c r="BZ166" s="105">
        <f t="shared" si="146"/>
        <v>1.8149132531085974</v>
      </c>
    </row>
    <row r="167" spans="1:78" x14ac:dyDescent="0.3">
      <c r="A167" s="18" t="s">
        <v>343</v>
      </c>
      <c r="B167" s="21" t="s">
        <v>344</v>
      </c>
      <c r="C167" s="22">
        <f>_xlfn.XLOOKUP(A167,Rankings!K:K,Rankings!L:L)</f>
        <v>24</v>
      </c>
      <c r="D167" s="118">
        <f>_xlfn.XLOOKUP(A167,Rankings!K:K,Rankings!M:M)</f>
        <v>232.86</v>
      </c>
      <c r="E167" s="121">
        <v>16891.070000000003</v>
      </c>
      <c r="F167" s="121">
        <v>0</v>
      </c>
      <c r="G167" s="121">
        <v>0</v>
      </c>
      <c r="H167" s="121">
        <v>0</v>
      </c>
      <c r="I167" s="121">
        <v>0</v>
      </c>
      <c r="J167" s="121">
        <v>0</v>
      </c>
      <c r="K167" s="121">
        <v>0</v>
      </c>
      <c r="L167" s="121">
        <v>2923.6900000000005</v>
      </c>
      <c r="M167" s="121">
        <v>0</v>
      </c>
      <c r="N167" s="121">
        <v>0</v>
      </c>
      <c r="O167" s="121">
        <v>0</v>
      </c>
      <c r="P167" s="121">
        <v>3055.2899999999995</v>
      </c>
      <c r="Q167" s="121">
        <v>2500</v>
      </c>
      <c r="R167" s="121">
        <v>4601.2099999999982</v>
      </c>
      <c r="S167" s="121">
        <v>3882.3900000000003</v>
      </c>
      <c r="T167" s="121">
        <v>1535.3999999999999</v>
      </c>
      <c r="U167" s="121">
        <v>0</v>
      </c>
      <c r="V167" s="121">
        <v>0</v>
      </c>
      <c r="W167" s="121">
        <v>4997.6799999999994</v>
      </c>
      <c r="X167" s="121">
        <v>50076.710000000006</v>
      </c>
      <c r="Y167" s="121">
        <v>175216.97999999998</v>
      </c>
      <c r="Z167" s="121">
        <v>0</v>
      </c>
      <c r="AA167" s="121">
        <v>1507.5</v>
      </c>
      <c r="AB167" s="121">
        <v>716.6400000000001</v>
      </c>
      <c r="AC167" s="121">
        <f t="shared" si="98"/>
        <v>267904.56</v>
      </c>
      <c r="AD167" s="153">
        <f t="shared" si="99"/>
        <v>703.79458333333343</v>
      </c>
      <c r="AE167" s="105">
        <f t="shared" si="100"/>
        <v>0</v>
      </c>
      <c r="AF167" s="105">
        <f t="shared" si="101"/>
        <v>0</v>
      </c>
      <c r="AG167" s="105">
        <f t="shared" si="102"/>
        <v>0</v>
      </c>
      <c r="AH167" s="105">
        <f t="shared" si="103"/>
        <v>0</v>
      </c>
      <c r="AI167" s="105">
        <f t="shared" si="104"/>
        <v>0</v>
      </c>
      <c r="AJ167" s="105">
        <f t="shared" si="105"/>
        <v>0</v>
      </c>
      <c r="AK167" s="105">
        <f t="shared" si="106"/>
        <v>121.82041666666669</v>
      </c>
      <c r="AL167" s="105">
        <f t="shared" si="107"/>
        <v>0</v>
      </c>
      <c r="AM167" s="105">
        <f t="shared" si="108"/>
        <v>0</v>
      </c>
      <c r="AN167" s="105">
        <f t="shared" si="109"/>
        <v>0</v>
      </c>
      <c r="AO167" s="105">
        <f t="shared" si="110"/>
        <v>127.30374999999998</v>
      </c>
      <c r="AP167" s="105">
        <f t="shared" si="111"/>
        <v>104.16666666666667</v>
      </c>
      <c r="AQ167" s="105">
        <f t="shared" si="112"/>
        <v>191.71708333333325</v>
      </c>
      <c r="AR167" s="105">
        <f t="shared" si="113"/>
        <v>161.76625000000001</v>
      </c>
      <c r="AS167" s="105">
        <f t="shared" si="114"/>
        <v>63.974999999999994</v>
      </c>
      <c r="AT167" s="105">
        <f t="shared" si="115"/>
        <v>0</v>
      </c>
      <c r="AU167" s="105">
        <f t="shared" si="116"/>
        <v>0</v>
      </c>
      <c r="AV167" s="105">
        <f t="shared" si="117"/>
        <v>208.23666666666665</v>
      </c>
      <c r="AW167" s="105">
        <f t="shared" si="118"/>
        <v>2086.5295833333334</v>
      </c>
      <c r="AX167" s="105">
        <f t="shared" si="119"/>
        <v>7300.7074999999995</v>
      </c>
      <c r="AY167" s="105">
        <f t="shared" si="120"/>
        <v>0</v>
      </c>
      <c r="AZ167" s="105">
        <f t="shared" si="121"/>
        <v>62.8125</v>
      </c>
      <c r="BA167" s="105">
        <f t="shared" si="122"/>
        <v>29.860000000000003</v>
      </c>
      <c r="BB167" s="2"/>
      <c r="BC167" s="105">
        <f t="shared" si="123"/>
        <v>72.537447393283529</v>
      </c>
      <c r="BD167" s="105">
        <f t="shared" si="124"/>
        <v>0</v>
      </c>
      <c r="BE167" s="105">
        <f t="shared" si="125"/>
        <v>0</v>
      </c>
      <c r="BF167" s="105">
        <f t="shared" si="126"/>
        <v>0</v>
      </c>
      <c r="BG167" s="105">
        <f t="shared" si="127"/>
        <v>0</v>
      </c>
      <c r="BH167" s="105">
        <f t="shared" si="128"/>
        <v>0</v>
      </c>
      <c r="BI167" s="105">
        <f t="shared" si="129"/>
        <v>0</v>
      </c>
      <c r="BJ167" s="105">
        <f t="shared" si="130"/>
        <v>12.555569870308341</v>
      </c>
      <c r="BK167" s="105">
        <f t="shared" si="131"/>
        <v>0</v>
      </c>
      <c r="BL167" s="105">
        <f t="shared" si="132"/>
        <v>0</v>
      </c>
      <c r="BM167" s="105">
        <f t="shared" si="133"/>
        <v>0</v>
      </c>
      <c r="BN167" s="105">
        <f t="shared" si="134"/>
        <v>13.120716310229319</v>
      </c>
      <c r="BO167" s="105">
        <f t="shared" si="135"/>
        <v>10.736064588164561</v>
      </c>
      <c r="BP167" s="105">
        <f t="shared" si="136"/>
        <v>19.759555097483457</v>
      </c>
      <c r="BQ167" s="105">
        <f t="shared" si="137"/>
        <v>16.672635918577686</v>
      </c>
      <c r="BR167" s="105">
        <f t="shared" si="138"/>
        <v>6.593661427467147</v>
      </c>
      <c r="BS167" s="105">
        <f t="shared" si="139"/>
        <v>0</v>
      </c>
      <c r="BT167" s="105">
        <f t="shared" si="140"/>
        <v>0</v>
      </c>
      <c r="BU167" s="105">
        <f t="shared" si="141"/>
        <v>21.462166108391305</v>
      </c>
      <c r="BV167" s="105">
        <f t="shared" si="142"/>
        <v>215.05071716911451</v>
      </c>
      <c r="BW167" s="105">
        <f t="shared" si="143"/>
        <v>752.45632568925521</v>
      </c>
      <c r="BX167" s="105">
        <f t="shared" si="144"/>
        <v>0</v>
      </c>
      <c r="BY167" s="105">
        <f t="shared" si="145"/>
        <v>6.4738469466632305</v>
      </c>
      <c r="BZ167" s="105">
        <f t="shared" si="146"/>
        <v>3.0775573305849009</v>
      </c>
    </row>
    <row r="168" spans="1:78" x14ac:dyDescent="0.3">
      <c r="A168" s="18" t="s">
        <v>347</v>
      </c>
      <c r="B168" s="21" t="s">
        <v>348</v>
      </c>
      <c r="C168" s="22">
        <f>_xlfn.XLOOKUP(A168,Rankings!K:K,Rankings!L:L)</f>
        <v>20</v>
      </c>
      <c r="D168" s="118">
        <f>_xlfn.XLOOKUP(A168,Rankings!K:K,Rankings!M:M)</f>
        <v>246.04</v>
      </c>
      <c r="E168" s="121">
        <v>23298.250000000007</v>
      </c>
      <c r="F168" s="121">
        <v>0</v>
      </c>
      <c r="G168" s="121">
        <v>0</v>
      </c>
      <c r="H168" s="121">
        <v>3686.3</v>
      </c>
      <c r="I168" s="121">
        <v>0</v>
      </c>
      <c r="J168" s="121">
        <v>0</v>
      </c>
      <c r="K168" s="121">
        <v>0</v>
      </c>
      <c r="L168" s="121">
        <v>2525.7499999999995</v>
      </c>
      <c r="M168" s="121">
        <v>0</v>
      </c>
      <c r="N168" s="121">
        <v>3381.5600000000004</v>
      </c>
      <c r="O168" s="121">
        <v>0</v>
      </c>
      <c r="P168" s="121">
        <v>5958.1299999999992</v>
      </c>
      <c r="Q168" s="121">
        <v>10597.460000000001</v>
      </c>
      <c r="R168" s="121">
        <v>7284.510000000002</v>
      </c>
      <c r="S168" s="121">
        <v>0</v>
      </c>
      <c r="T168" s="121">
        <v>1801.95</v>
      </c>
      <c r="U168" s="121">
        <v>0</v>
      </c>
      <c r="V168" s="121">
        <v>0</v>
      </c>
      <c r="W168" s="121">
        <v>40200.29</v>
      </c>
      <c r="X168" s="121">
        <v>95020.229999999981</v>
      </c>
      <c r="Y168" s="121">
        <v>120300.13999999998</v>
      </c>
      <c r="Z168" s="121">
        <v>0</v>
      </c>
      <c r="AA168" s="121">
        <v>4604.2</v>
      </c>
      <c r="AB168" s="121">
        <v>1830.8900000000003</v>
      </c>
      <c r="AC168" s="121">
        <f t="shared" si="98"/>
        <v>320489.65999999997</v>
      </c>
      <c r="AD168" s="153">
        <f t="shared" si="99"/>
        <v>1164.9125000000004</v>
      </c>
      <c r="AE168" s="105">
        <f t="shared" si="100"/>
        <v>0</v>
      </c>
      <c r="AF168" s="105">
        <f t="shared" si="101"/>
        <v>0</v>
      </c>
      <c r="AG168" s="105">
        <f t="shared" si="102"/>
        <v>184.315</v>
      </c>
      <c r="AH168" s="105">
        <f t="shared" si="103"/>
        <v>0</v>
      </c>
      <c r="AI168" s="105">
        <f t="shared" si="104"/>
        <v>0</v>
      </c>
      <c r="AJ168" s="105">
        <f t="shared" si="105"/>
        <v>0</v>
      </c>
      <c r="AK168" s="105">
        <f t="shared" si="106"/>
        <v>126.28749999999998</v>
      </c>
      <c r="AL168" s="105">
        <f t="shared" si="107"/>
        <v>0</v>
      </c>
      <c r="AM168" s="105">
        <f t="shared" si="108"/>
        <v>169.07800000000003</v>
      </c>
      <c r="AN168" s="105">
        <f t="shared" si="109"/>
        <v>0</v>
      </c>
      <c r="AO168" s="105">
        <f t="shared" si="110"/>
        <v>297.90649999999994</v>
      </c>
      <c r="AP168" s="105">
        <f t="shared" si="111"/>
        <v>529.87300000000005</v>
      </c>
      <c r="AQ168" s="105">
        <f t="shared" si="112"/>
        <v>364.22550000000012</v>
      </c>
      <c r="AR168" s="105">
        <f t="shared" si="113"/>
        <v>0</v>
      </c>
      <c r="AS168" s="105">
        <f t="shared" si="114"/>
        <v>90.097499999999997</v>
      </c>
      <c r="AT168" s="105">
        <f t="shared" si="115"/>
        <v>0</v>
      </c>
      <c r="AU168" s="105">
        <f t="shared" si="116"/>
        <v>0</v>
      </c>
      <c r="AV168" s="105">
        <f t="shared" si="117"/>
        <v>2010.0145</v>
      </c>
      <c r="AW168" s="105">
        <f t="shared" si="118"/>
        <v>4751.0114999999987</v>
      </c>
      <c r="AX168" s="105">
        <f t="shared" si="119"/>
        <v>6015.0069999999996</v>
      </c>
      <c r="AY168" s="105">
        <f t="shared" si="120"/>
        <v>0</v>
      </c>
      <c r="AZ168" s="105">
        <f t="shared" si="121"/>
        <v>230.20999999999998</v>
      </c>
      <c r="BA168" s="105">
        <f t="shared" si="122"/>
        <v>91.544500000000014</v>
      </c>
      <c r="BB168" s="2"/>
      <c r="BC168" s="105">
        <f t="shared" si="123"/>
        <v>94.692936107949961</v>
      </c>
      <c r="BD168" s="105">
        <f t="shared" si="124"/>
        <v>0</v>
      </c>
      <c r="BE168" s="105">
        <f t="shared" si="125"/>
        <v>0</v>
      </c>
      <c r="BF168" s="105">
        <f t="shared" si="126"/>
        <v>14.982523166964722</v>
      </c>
      <c r="BG168" s="105">
        <f t="shared" si="127"/>
        <v>0</v>
      </c>
      <c r="BH168" s="105">
        <f t="shared" si="128"/>
        <v>0</v>
      </c>
      <c r="BI168" s="105">
        <f t="shared" si="129"/>
        <v>0</v>
      </c>
      <c r="BJ168" s="105">
        <f t="shared" si="130"/>
        <v>10.265607218338481</v>
      </c>
      <c r="BK168" s="105">
        <f t="shared" si="131"/>
        <v>0</v>
      </c>
      <c r="BL168" s="105">
        <f t="shared" si="132"/>
        <v>13.743944074134289</v>
      </c>
      <c r="BM168" s="105">
        <f t="shared" si="133"/>
        <v>0</v>
      </c>
      <c r="BN168" s="105">
        <f t="shared" si="134"/>
        <v>24.216103072671107</v>
      </c>
      <c r="BO168" s="105">
        <f t="shared" si="135"/>
        <v>43.072102097219968</v>
      </c>
      <c r="BP168" s="105">
        <f t="shared" si="136"/>
        <v>29.607015119492775</v>
      </c>
      <c r="BQ168" s="105">
        <f t="shared" si="137"/>
        <v>0</v>
      </c>
      <c r="BR168" s="105">
        <f t="shared" si="138"/>
        <v>7.3238091367257363</v>
      </c>
      <c r="BS168" s="105">
        <f t="shared" si="139"/>
        <v>0</v>
      </c>
      <c r="BT168" s="105">
        <f t="shared" si="140"/>
        <v>0</v>
      </c>
      <c r="BU168" s="105">
        <f t="shared" si="141"/>
        <v>163.38924565111364</v>
      </c>
      <c r="BV168" s="105">
        <f t="shared" si="142"/>
        <v>386.19830108925373</v>
      </c>
      <c r="BW168" s="105">
        <f t="shared" si="143"/>
        <v>488.94545602341077</v>
      </c>
      <c r="BX168" s="105">
        <f t="shared" si="144"/>
        <v>0</v>
      </c>
      <c r="BY168" s="105">
        <f t="shared" si="145"/>
        <v>18.713217363030402</v>
      </c>
      <c r="BZ168" s="105">
        <f t="shared" si="146"/>
        <v>7.4414322874329395</v>
      </c>
    </row>
    <row r="169" spans="1:78" x14ac:dyDescent="0.3">
      <c r="A169" s="18" t="s">
        <v>349</v>
      </c>
      <c r="B169" s="21" t="s">
        <v>350</v>
      </c>
      <c r="C169" s="22">
        <f>_xlfn.XLOOKUP(A169,Rankings!K:K,Rankings!L:L)</f>
        <v>62</v>
      </c>
      <c r="D169" s="118">
        <f>_xlfn.XLOOKUP(A169,Rankings!K:K,Rankings!M:M)</f>
        <v>420.53000000000003</v>
      </c>
      <c r="E169" s="121">
        <v>30667.650000000005</v>
      </c>
      <c r="F169" s="121">
        <v>4278.25</v>
      </c>
      <c r="G169" s="121">
        <v>0</v>
      </c>
      <c r="H169" s="121">
        <v>20694.740000000005</v>
      </c>
      <c r="I169" s="121">
        <v>0</v>
      </c>
      <c r="J169" s="121">
        <v>0</v>
      </c>
      <c r="K169" s="121">
        <v>0</v>
      </c>
      <c r="L169" s="121">
        <v>7122.15</v>
      </c>
      <c r="M169" s="121">
        <v>4081.9499999999994</v>
      </c>
      <c r="N169" s="121">
        <v>5742.1699999999992</v>
      </c>
      <c r="O169" s="121">
        <v>0</v>
      </c>
      <c r="P169" s="121">
        <v>5936.9799999999987</v>
      </c>
      <c r="Q169" s="121">
        <v>23698.980000000003</v>
      </c>
      <c r="R169" s="121">
        <v>11052.389999999998</v>
      </c>
      <c r="S169" s="121">
        <v>0</v>
      </c>
      <c r="T169" s="121">
        <v>1169.2499999999998</v>
      </c>
      <c r="U169" s="121">
        <v>0</v>
      </c>
      <c r="V169" s="121">
        <v>0</v>
      </c>
      <c r="W169" s="121">
        <v>12019.649999999998</v>
      </c>
      <c r="X169" s="121">
        <v>62763.639999999963</v>
      </c>
      <c r="Y169" s="121">
        <v>275754.59000000008</v>
      </c>
      <c r="Z169" s="121">
        <v>0</v>
      </c>
      <c r="AA169" s="121">
        <v>145.5</v>
      </c>
      <c r="AB169" s="121">
        <v>1506.3</v>
      </c>
      <c r="AC169" s="121">
        <f t="shared" si="98"/>
        <v>466634.19000000006</v>
      </c>
      <c r="AD169" s="153">
        <f t="shared" si="99"/>
        <v>494.63951612903236</v>
      </c>
      <c r="AE169" s="105">
        <f t="shared" si="100"/>
        <v>69.004032258064512</v>
      </c>
      <c r="AF169" s="105">
        <f t="shared" si="101"/>
        <v>0</v>
      </c>
      <c r="AG169" s="105">
        <f t="shared" si="102"/>
        <v>333.78612903225815</v>
      </c>
      <c r="AH169" s="105">
        <f t="shared" si="103"/>
        <v>0</v>
      </c>
      <c r="AI169" s="105">
        <f t="shared" si="104"/>
        <v>0</v>
      </c>
      <c r="AJ169" s="105">
        <f t="shared" si="105"/>
        <v>0</v>
      </c>
      <c r="AK169" s="105">
        <f t="shared" si="106"/>
        <v>114.87338709677418</v>
      </c>
      <c r="AL169" s="105">
        <f t="shared" si="107"/>
        <v>65.837903225806443</v>
      </c>
      <c r="AM169" s="105">
        <f t="shared" si="108"/>
        <v>92.615645161290303</v>
      </c>
      <c r="AN169" s="105">
        <f t="shared" si="109"/>
        <v>0</v>
      </c>
      <c r="AO169" s="105">
        <f t="shared" si="110"/>
        <v>95.75774193548385</v>
      </c>
      <c r="AP169" s="105">
        <f t="shared" si="111"/>
        <v>382.24161290322587</v>
      </c>
      <c r="AQ169" s="105">
        <f t="shared" si="112"/>
        <v>178.26435483870964</v>
      </c>
      <c r="AR169" s="105">
        <f t="shared" si="113"/>
        <v>0</v>
      </c>
      <c r="AS169" s="105">
        <f t="shared" si="114"/>
        <v>18.858870967741932</v>
      </c>
      <c r="AT169" s="105">
        <f t="shared" si="115"/>
        <v>0</v>
      </c>
      <c r="AU169" s="105">
        <f t="shared" si="116"/>
        <v>0</v>
      </c>
      <c r="AV169" s="105">
        <f t="shared" si="117"/>
        <v>193.86532258064511</v>
      </c>
      <c r="AW169" s="105">
        <f t="shared" si="118"/>
        <v>1012.3167741935478</v>
      </c>
      <c r="AX169" s="105">
        <f t="shared" si="119"/>
        <v>4447.6546774193566</v>
      </c>
      <c r="AY169" s="105">
        <f t="shared" si="120"/>
        <v>0</v>
      </c>
      <c r="AZ169" s="105">
        <f t="shared" si="121"/>
        <v>2.346774193548387</v>
      </c>
      <c r="BA169" s="105">
        <f t="shared" si="122"/>
        <v>24.295161290322579</v>
      </c>
      <c r="BB169" s="2"/>
      <c r="BC169" s="105">
        <f t="shared" si="123"/>
        <v>72.92618838132833</v>
      </c>
      <c r="BD169" s="105">
        <f t="shared" si="124"/>
        <v>10.173471571588234</v>
      </c>
      <c r="BE169" s="105">
        <f t="shared" si="125"/>
        <v>0</v>
      </c>
      <c r="BF169" s="105">
        <f t="shared" si="126"/>
        <v>49.211090766413818</v>
      </c>
      <c r="BG169" s="105">
        <f t="shared" si="127"/>
        <v>0</v>
      </c>
      <c r="BH169" s="105">
        <f t="shared" si="128"/>
        <v>0</v>
      </c>
      <c r="BI169" s="105">
        <f t="shared" si="129"/>
        <v>0</v>
      </c>
      <c r="BJ169" s="105">
        <f t="shared" si="130"/>
        <v>16.936128219152021</v>
      </c>
      <c r="BK169" s="105">
        <f t="shared" si="131"/>
        <v>9.7066796661355887</v>
      </c>
      <c r="BL169" s="105">
        <f t="shared" si="132"/>
        <v>13.654602525384631</v>
      </c>
      <c r="BM169" s="105">
        <f t="shared" si="133"/>
        <v>0</v>
      </c>
      <c r="BN169" s="105">
        <f t="shared" si="134"/>
        <v>14.117851282904901</v>
      </c>
      <c r="BO169" s="105">
        <f t="shared" si="135"/>
        <v>56.355028178726847</v>
      </c>
      <c r="BP169" s="105">
        <f t="shared" si="136"/>
        <v>26.282048843126525</v>
      </c>
      <c r="BQ169" s="105">
        <f t="shared" si="137"/>
        <v>0</v>
      </c>
      <c r="BR169" s="105">
        <f t="shared" si="138"/>
        <v>2.7804199462582924</v>
      </c>
      <c r="BS169" s="105">
        <f t="shared" si="139"/>
        <v>0</v>
      </c>
      <c r="BT169" s="105">
        <f t="shared" si="140"/>
        <v>0</v>
      </c>
      <c r="BU169" s="105">
        <f t="shared" si="141"/>
        <v>28.582146339143456</v>
      </c>
      <c r="BV169" s="105">
        <f t="shared" si="142"/>
        <v>149.24890019736989</v>
      </c>
      <c r="BW169" s="105">
        <f t="shared" si="143"/>
        <v>655.73107744988488</v>
      </c>
      <c r="BX169" s="105">
        <f t="shared" si="144"/>
        <v>0</v>
      </c>
      <c r="BY169" s="105">
        <f t="shared" si="145"/>
        <v>0.34599196252348224</v>
      </c>
      <c r="BZ169" s="105">
        <f t="shared" si="146"/>
        <v>3.581908543980215</v>
      </c>
    </row>
    <row r="170" spans="1:78" x14ac:dyDescent="0.3">
      <c r="A170" s="18" t="s">
        <v>351</v>
      </c>
      <c r="B170" s="21" t="s">
        <v>352</v>
      </c>
      <c r="C170" s="22">
        <f>_xlfn.XLOOKUP(A170,Rankings!K:K,Rankings!L:L)</f>
        <v>208</v>
      </c>
      <c r="D170" s="118">
        <f>_xlfn.XLOOKUP(A170,Rankings!K:K,Rankings!M:M)</f>
        <v>1198.1400000000001</v>
      </c>
      <c r="E170" s="121">
        <v>17936.690000000017</v>
      </c>
      <c r="F170" s="121">
        <v>20868.799999999996</v>
      </c>
      <c r="G170" s="121">
        <v>0</v>
      </c>
      <c r="H170" s="121">
        <v>38686.450000000004</v>
      </c>
      <c r="I170" s="121">
        <v>427.33000000000004</v>
      </c>
      <c r="J170" s="121">
        <v>20389.060000000001</v>
      </c>
      <c r="K170" s="121">
        <v>0</v>
      </c>
      <c r="L170" s="121">
        <v>13569.63</v>
      </c>
      <c r="M170" s="121">
        <v>0</v>
      </c>
      <c r="N170" s="121">
        <v>15089.55</v>
      </c>
      <c r="O170" s="121">
        <v>0</v>
      </c>
      <c r="P170" s="121">
        <v>57328.360000000008</v>
      </c>
      <c r="Q170" s="121">
        <v>9115.36</v>
      </c>
      <c r="R170" s="121">
        <v>11397.069999999996</v>
      </c>
      <c r="S170" s="121">
        <v>2345.69</v>
      </c>
      <c r="T170" s="121">
        <v>2164.6799999999998</v>
      </c>
      <c r="U170" s="121">
        <v>0</v>
      </c>
      <c r="V170" s="121">
        <v>0</v>
      </c>
      <c r="W170" s="121">
        <v>34445.390000000014</v>
      </c>
      <c r="X170" s="121">
        <v>260324.17</v>
      </c>
      <c r="Y170" s="121">
        <v>603008.7699999999</v>
      </c>
      <c r="Z170" s="121">
        <v>0</v>
      </c>
      <c r="AA170" s="121">
        <v>2325</v>
      </c>
      <c r="AB170" s="121">
        <v>1955.0299999999997</v>
      </c>
      <c r="AC170" s="121">
        <f t="shared" si="98"/>
        <v>1111377.03</v>
      </c>
      <c r="AD170" s="153">
        <f t="shared" si="99"/>
        <v>86.234086538461625</v>
      </c>
      <c r="AE170" s="105">
        <f t="shared" si="100"/>
        <v>100.33076923076921</v>
      </c>
      <c r="AF170" s="105">
        <f t="shared" si="101"/>
        <v>0</v>
      </c>
      <c r="AG170" s="105">
        <f t="shared" si="102"/>
        <v>185.9925480769231</v>
      </c>
      <c r="AH170" s="105">
        <f t="shared" si="103"/>
        <v>2.054471153846154</v>
      </c>
      <c r="AI170" s="105">
        <f t="shared" si="104"/>
        <v>98.024326923076927</v>
      </c>
      <c r="AJ170" s="105">
        <f t="shared" si="105"/>
        <v>0</v>
      </c>
      <c r="AK170" s="105">
        <f t="shared" si="106"/>
        <v>65.238605769230759</v>
      </c>
      <c r="AL170" s="105">
        <f t="shared" si="107"/>
        <v>0</v>
      </c>
      <c r="AM170" s="105">
        <f t="shared" si="108"/>
        <v>72.545913461538461</v>
      </c>
      <c r="AN170" s="105">
        <f t="shared" si="109"/>
        <v>0</v>
      </c>
      <c r="AO170" s="105">
        <f t="shared" si="110"/>
        <v>275.61711538461543</v>
      </c>
      <c r="AP170" s="105">
        <f t="shared" si="111"/>
        <v>43.823846153846155</v>
      </c>
      <c r="AQ170" s="105">
        <f t="shared" si="112"/>
        <v>54.793605769230751</v>
      </c>
      <c r="AR170" s="105">
        <f t="shared" si="113"/>
        <v>11.27735576923077</v>
      </c>
      <c r="AS170" s="105">
        <f t="shared" si="114"/>
        <v>10.407115384615384</v>
      </c>
      <c r="AT170" s="105">
        <f t="shared" si="115"/>
        <v>0</v>
      </c>
      <c r="AU170" s="105">
        <f t="shared" si="116"/>
        <v>0</v>
      </c>
      <c r="AV170" s="105">
        <f t="shared" si="117"/>
        <v>165.60283653846162</v>
      </c>
      <c r="AW170" s="105">
        <f t="shared" si="118"/>
        <v>1251.5585096153848</v>
      </c>
      <c r="AX170" s="105">
        <f t="shared" si="119"/>
        <v>2899.0806249999996</v>
      </c>
      <c r="AY170" s="105">
        <f t="shared" si="120"/>
        <v>0</v>
      </c>
      <c r="AZ170" s="105">
        <f t="shared" si="121"/>
        <v>11.177884615384615</v>
      </c>
      <c r="BA170" s="105">
        <f t="shared" si="122"/>
        <v>9.3991826923076918</v>
      </c>
      <c r="BB170" s="2"/>
      <c r="BC170" s="105">
        <f t="shared" si="123"/>
        <v>14.970445857746187</v>
      </c>
      <c r="BD170" s="105">
        <f t="shared" si="124"/>
        <v>17.417664045937865</v>
      </c>
      <c r="BE170" s="105">
        <f t="shared" si="125"/>
        <v>0</v>
      </c>
      <c r="BF170" s="105">
        <f t="shared" si="126"/>
        <v>32.288755904986061</v>
      </c>
      <c r="BG170" s="105">
        <f t="shared" si="127"/>
        <v>0.35666115812843241</v>
      </c>
      <c r="BH170" s="105">
        <f t="shared" si="128"/>
        <v>17.017260086467356</v>
      </c>
      <c r="BI170" s="105">
        <f t="shared" si="129"/>
        <v>0</v>
      </c>
      <c r="BJ170" s="105">
        <f t="shared" si="130"/>
        <v>11.325579648455104</v>
      </c>
      <c r="BK170" s="105">
        <f t="shared" si="131"/>
        <v>0</v>
      </c>
      <c r="BL170" s="105">
        <f t="shared" si="132"/>
        <v>12.594145926185586</v>
      </c>
      <c r="BM170" s="105">
        <f t="shared" si="133"/>
        <v>0</v>
      </c>
      <c r="BN170" s="105">
        <f t="shared" si="134"/>
        <v>47.847797419333304</v>
      </c>
      <c r="BO170" s="105">
        <f t="shared" si="135"/>
        <v>7.6079256180412971</v>
      </c>
      <c r="BP170" s="105">
        <f t="shared" si="136"/>
        <v>9.5123024020565161</v>
      </c>
      <c r="BQ170" s="105">
        <f t="shared" si="137"/>
        <v>1.957776219807368</v>
      </c>
      <c r="BR170" s="105">
        <f t="shared" si="138"/>
        <v>1.8067003855976762</v>
      </c>
      <c r="BS170" s="105">
        <f t="shared" si="139"/>
        <v>0</v>
      </c>
      <c r="BT170" s="105">
        <f t="shared" si="140"/>
        <v>0</v>
      </c>
      <c r="BU170" s="105">
        <f t="shared" si="141"/>
        <v>28.749052698349118</v>
      </c>
      <c r="BV170" s="105">
        <f t="shared" si="142"/>
        <v>217.27358238603168</v>
      </c>
      <c r="BW170" s="105">
        <f t="shared" si="143"/>
        <v>503.2874038092375</v>
      </c>
      <c r="BX170" s="105">
        <f t="shared" si="144"/>
        <v>0</v>
      </c>
      <c r="BY170" s="105">
        <f t="shared" si="145"/>
        <v>1.9405077870699583</v>
      </c>
      <c r="BZ170" s="105">
        <f t="shared" si="146"/>
        <v>1.6317208339593032</v>
      </c>
    </row>
    <row r="171" spans="1:78" x14ac:dyDescent="0.3">
      <c r="A171" s="18" t="s">
        <v>353</v>
      </c>
      <c r="B171" s="21" t="s">
        <v>354</v>
      </c>
      <c r="C171" s="22">
        <f>_xlfn.XLOOKUP(A171,Rankings!K:K,Rankings!L:L)</f>
        <v>288.7157894736842</v>
      </c>
      <c r="D171" s="118">
        <f>_xlfn.XLOOKUP(A171,Rankings!K:K,Rankings!M:M)</f>
        <v>1539.26</v>
      </c>
      <c r="E171" s="121">
        <v>74238.550000000017</v>
      </c>
      <c r="F171" s="121">
        <v>0</v>
      </c>
      <c r="G171" s="121">
        <v>0</v>
      </c>
      <c r="H171" s="121">
        <v>32203.010000000002</v>
      </c>
      <c r="I171" s="121">
        <v>422.40999999999997</v>
      </c>
      <c r="J171" s="121">
        <v>23364.12</v>
      </c>
      <c r="K171" s="121">
        <v>0</v>
      </c>
      <c r="L171" s="121">
        <v>16231.31</v>
      </c>
      <c r="M171" s="121">
        <v>0</v>
      </c>
      <c r="N171" s="121">
        <v>10164.210000000001</v>
      </c>
      <c r="O171" s="121">
        <v>0</v>
      </c>
      <c r="P171" s="121">
        <v>19571.099999999988</v>
      </c>
      <c r="Q171" s="121">
        <v>49006.889999999992</v>
      </c>
      <c r="R171" s="121">
        <v>46695.069999999992</v>
      </c>
      <c r="S171" s="121">
        <v>0</v>
      </c>
      <c r="T171" s="121">
        <v>4126.4699999999993</v>
      </c>
      <c r="U171" s="121">
        <v>0</v>
      </c>
      <c r="V171" s="121">
        <v>0</v>
      </c>
      <c r="W171" s="121">
        <v>13898.139999999998</v>
      </c>
      <c r="X171" s="121">
        <v>517806.0400000001</v>
      </c>
      <c r="Y171" s="121">
        <v>1013951.7400000001</v>
      </c>
      <c r="Z171" s="121">
        <v>0</v>
      </c>
      <c r="AA171" s="121">
        <v>5032.9699999999993</v>
      </c>
      <c r="AB171" s="121">
        <v>9202.41</v>
      </c>
      <c r="AC171" s="121">
        <f t="shared" si="98"/>
        <v>1835914.44</v>
      </c>
      <c r="AD171" s="153">
        <f t="shared" si="99"/>
        <v>257.13366814933653</v>
      </c>
      <c r="AE171" s="105">
        <f t="shared" si="100"/>
        <v>0</v>
      </c>
      <c r="AF171" s="105">
        <f t="shared" si="101"/>
        <v>0</v>
      </c>
      <c r="AG171" s="105">
        <f t="shared" si="102"/>
        <v>111.53879065188859</v>
      </c>
      <c r="AH171" s="105">
        <f t="shared" si="103"/>
        <v>1.4630651159399153</v>
      </c>
      <c r="AI171" s="105">
        <f t="shared" si="104"/>
        <v>80.92428904768849</v>
      </c>
      <c r="AJ171" s="105">
        <f t="shared" si="105"/>
        <v>0</v>
      </c>
      <c r="AK171" s="105">
        <f t="shared" si="106"/>
        <v>56.218989718535802</v>
      </c>
      <c r="AL171" s="105">
        <f t="shared" si="107"/>
        <v>0</v>
      </c>
      <c r="AM171" s="105">
        <f t="shared" si="108"/>
        <v>35.204898279130823</v>
      </c>
      <c r="AN171" s="105">
        <f t="shared" si="109"/>
        <v>0</v>
      </c>
      <c r="AO171" s="105">
        <f t="shared" si="110"/>
        <v>67.786732536094462</v>
      </c>
      <c r="AP171" s="105">
        <f t="shared" si="111"/>
        <v>169.74094173836954</v>
      </c>
      <c r="AQ171" s="105">
        <f t="shared" si="112"/>
        <v>161.73369002479217</v>
      </c>
      <c r="AR171" s="105">
        <f t="shared" si="113"/>
        <v>0</v>
      </c>
      <c r="AS171" s="105">
        <f t="shared" si="114"/>
        <v>14.292498541636283</v>
      </c>
      <c r="AT171" s="105">
        <f t="shared" si="115"/>
        <v>0</v>
      </c>
      <c r="AU171" s="105">
        <f t="shared" si="116"/>
        <v>0</v>
      </c>
      <c r="AV171" s="105">
        <f t="shared" si="117"/>
        <v>48.137789849788533</v>
      </c>
      <c r="AW171" s="105">
        <f t="shared" si="118"/>
        <v>1793.4801589616454</v>
      </c>
      <c r="AX171" s="105">
        <f t="shared" si="119"/>
        <v>3511.9372648388512</v>
      </c>
      <c r="AY171" s="105">
        <f t="shared" si="120"/>
        <v>0</v>
      </c>
      <c r="AZ171" s="105">
        <f t="shared" si="121"/>
        <v>17.432264474259878</v>
      </c>
      <c r="BA171" s="105">
        <f t="shared" si="122"/>
        <v>31.873594501968793</v>
      </c>
      <c r="BB171" s="2"/>
      <c r="BC171" s="105">
        <f t="shared" si="123"/>
        <v>48.230026116445579</v>
      </c>
      <c r="BD171" s="105">
        <f t="shared" si="124"/>
        <v>0</v>
      </c>
      <c r="BE171" s="105">
        <f t="shared" si="125"/>
        <v>0</v>
      </c>
      <c r="BF171" s="105">
        <f t="shared" si="126"/>
        <v>20.921098449904502</v>
      </c>
      <c r="BG171" s="105">
        <f t="shared" si="127"/>
        <v>0.27442407390564294</v>
      </c>
      <c r="BH171" s="105">
        <f t="shared" si="128"/>
        <v>15.1788002026948</v>
      </c>
      <c r="BI171" s="105">
        <f t="shared" si="129"/>
        <v>0</v>
      </c>
      <c r="BJ171" s="105">
        <f t="shared" si="130"/>
        <v>10.544878707950573</v>
      </c>
      <c r="BK171" s="105">
        <f t="shared" si="131"/>
        <v>0</v>
      </c>
      <c r="BL171" s="105">
        <f t="shared" si="132"/>
        <v>6.6033093824305196</v>
      </c>
      <c r="BM171" s="105">
        <f t="shared" si="133"/>
        <v>0</v>
      </c>
      <c r="BN171" s="105">
        <f t="shared" si="134"/>
        <v>12.714616114236703</v>
      </c>
      <c r="BO171" s="105">
        <f t="shared" si="135"/>
        <v>31.837954601561783</v>
      </c>
      <c r="BP171" s="105">
        <f t="shared" si="136"/>
        <v>30.336051089484553</v>
      </c>
      <c r="BQ171" s="105">
        <f t="shared" si="137"/>
        <v>0</v>
      </c>
      <c r="BR171" s="105">
        <f t="shared" si="138"/>
        <v>2.6808141574522817</v>
      </c>
      <c r="BS171" s="105">
        <f t="shared" si="139"/>
        <v>0</v>
      </c>
      <c r="BT171" s="105">
        <f t="shared" si="140"/>
        <v>0</v>
      </c>
      <c r="BU171" s="105">
        <f t="shared" si="141"/>
        <v>9.0291048945597225</v>
      </c>
      <c r="BV171" s="105">
        <f t="shared" si="142"/>
        <v>336.39933474526725</v>
      </c>
      <c r="BW171" s="105">
        <f t="shared" si="143"/>
        <v>658.72675181580769</v>
      </c>
      <c r="BX171" s="105">
        <f t="shared" si="144"/>
        <v>0</v>
      </c>
      <c r="BY171" s="105">
        <f t="shared" si="145"/>
        <v>3.2697335083091872</v>
      </c>
      <c r="BZ171" s="105">
        <f t="shared" si="146"/>
        <v>5.9784636773514546</v>
      </c>
    </row>
    <row r="172" spans="1:78" x14ac:dyDescent="0.3">
      <c r="A172" s="18" t="s">
        <v>355</v>
      </c>
      <c r="B172" s="21" t="s">
        <v>356</v>
      </c>
      <c r="C172" s="22">
        <f>_xlfn.XLOOKUP(A172,Rankings!K:K,Rankings!L:L)</f>
        <v>31.466842105263158</v>
      </c>
      <c r="D172" s="118">
        <f>_xlfn.XLOOKUP(A172,Rankings!K:K,Rankings!M:M)</f>
        <v>271.89</v>
      </c>
      <c r="E172" s="121">
        <v>24406.069999999996</v>
      </c>
      <c r="F172" s="121">
        <v>0</v>
      </c>
      <c r="G172" s="121">
        <v>0</v>
      </c>
      <c r="H172" s="121">
        <v>12670.66</v>
      </c>
      <c r="I172" s="121">
        <v>0</v>
      </c>
      <c r="J172" s="121">
        <v>0</v>
      </c>
      <c r="K172" s="121">
        <v>0</v>
      </c>
      <c r="L172" s="121">
        <v>4051.2499999999995</v>
      </c>
      <c r="M172" s="121">
        <v>0</v>
      </c>
      <c r="N172" s="121">
        <v>0</v>
      </c>
      <c r="O172" s="121">
        <v>0</v>
      </c>
      <c r="P172" s="121">
        <v>5910.3099999999877</v>
      </c>
      <c r="Q172" s="121">
        <v>4188.4799999999996</v>
      </c>
      <c r="R172" s="121">
        <v>0</v>
      </c>
      <c r="S172" s="121">
        <v>3058.87</v>
      </c>
      <c r="T172" s="121">
        <v>3380.46</v>
      </c>
      <c r="U172" s="121">
        <v>0</v>
      </c>
      <c r="V172" s="121">
        <v>0</v>
      </c>
      <c r="W172" s="121">
        <v>13530.370000000003</v>
      </c>
      <c r="X172" s="121">
        <v>105109.71</v>
      </c>
      <c r="Y172" s="121">
        <v>164161.24000000002</v>
      </c>
      <c r="Z172" s="121">
        <v>0</v>
      </c>
      <c r="AA172" s="121">
        <v>1468.4099999999999</v>
      </c>
      <c r="AB172" s="121">
        <v>406.62</v>
      </c>
      <c r="AC172" s="121">
        <f t="shared" si="98"/>
        <v>342342.45</v>
      </c>
      <c r="AD172" s="153">
        <f t="shared" si="99"/>
        <v>775.61230702326577</v>
      </c>
      <c r="AE172" s="105">
        <f t="shared" si="100"/>
        <v>0</v>
      </c>
      <c r="AF172" s="105">
        <f t="shared" si="101"/>
        <v>0</v>
      </c>
      <c r="AG172" s="105">
        <f t="shared" si="102"/>
        <v>402.66703463963739</v>
      </c>
      <c r="AH172" s="105">
        <f t="shared" si="103"/>
        <v>0</v>
      </c>
      <c r="AI172" s="105">
        <f t="shared" si="104"/>
        <v>0</v>
      </c>
      <c r="AJ172" s="105">
        <f t="shared" si="105"/>
        <v>0</v>
      </c>
      <c r="AK172" s="105">
        <f t="shared" si="106"/>
        <v>128.74663388362018</v>
      </c>
      <c r="AL172" s="105">
        <f t="shared" si="107"/>
        <v>0</v>
      </c>
      <c r="AM172" s="105">
        <f t="shared" si="108"/>
        <v>0</v>
      </c>
      <c r="AN172" s="105">
        <f t="shared" si="109"/>
        <v>0</v>
      </c>
      <c r="AO172" s="105">
        <f t="shared" si="110"/>
        <v>187.8266011005733</v>
      </c>
      <c r="AP172" s="105">
        <f t="shared" si="111"/>
        <v>133.1077324501982</v>
      </c>
      <c r="AQ172" s="105">
        <f t="shared" si="112"/>
        <v>0</v>
      </c>
      <c r="AR172" s="105">
        <f t="shared" si="113"/>
        <v>97.209309716159026</v>
      </c>
      <c r="AS172" s="105">
        <f t="shared" si="114"/>
        <v>107.42927392242461</v>
      </c>
      <c r="AT172" s="105">
        <f t="shared" si="115"/>
        <v>0</v>
      </c>
      <c r="AU172" s="105">
        <f t="shared" si="116"/>
        <v>0</v>
      </c>
      <c r="AV172" s="105">
        <f t="shared" si="117"/>
        <v>429.98817468680488</v>
      </c>
      <c r="AW172" s="105">
        <f t="shared" si="118"/>
        <v>3340.3323297706861</v>
      </c>
      <c r="AX172" s="105">
        <f t="shared" si="119"/>
        <v>5216.9594727950898</v>
      </c>
      <c r="AY172" s="105">
        <f t="shared" si="120"/>
        <v>0</v>
      </c>
      <c r="AZ172" s="105">
        <f t="shared" si="121"/>
        <v>46.665311857092675</v>
      </c>
      <c r="BA172" s="105">
        <f t="shared" si="122"/>
        <v>12.922173716694266</v>
      </c>
      <c r="BB172" s="2"/>
      <c r="BC172" s="105">
        <f t="shared" si="123"/>
        <v>89.764500349406006</v>
      </c>
      <c r="BD172" s="105">
        <f t="shared" si="124"/>
        <v>0</v>
      </c>
      <c r="BE172" s="105">
        <f t="shared" si="125"/>
        <v>0</v>
      </c>
      <c r="BF172" s="105">
        <f t="shared" si="126"/>
        <v>46.602155283386665</v>
      </c>
      <c r="BG172" s="105">
        <f t="shared" si="127"/>
        <v>0</v>
      </c>
      <c r="BH172" s="105">
        <f t="shared" si="128"/>
        <v>0</v>
      </c>
      <c r="BI172" s="105">
        <f t="shared" si="129"/>
        <v>0</v>
      </c>
      <c r="BJ172" s="105">
        <f t="shared" si="130"/>
        <v>14.900327338261796</v>
      </c>
      <c r="BK172" s="105">
        <f t="shared" si="131"/>
        <v>0</v>
      </c>
      <c r="BL172" s="105">
        <f t="shared" si="132"/>
        <v>0</v>
      </c>
      <c r="BM172" s="105">
        <f t="shared" si="133"/>
        <v>0</v>
      </c>
      <c r="BN172" s="105">
        <f t="shared" si="134"/>
        <v>21.737871933502475</v>
      </c>
      <c r="BO172" s="105">
        <f t="shared" si="135"/>
        <v>15.405053514288866</v>
      </c>
      <c r="BP172" s="105">
        <f t="shared" si="136"/>
        <v>0</v>
      </c>
      <c r="BQ172" s="105">
        <f t="shared" si="137"/>
        <v>11.250395380484756</v>
      </c>
      <c r="BR172" s="105">
        <f t="shared" si="138"/>
        <v>12.433189892971424</v>
      </c>
      <c r="BS172" s="105">
        <f t="shared" si="139"/>
        <v>0</v>
      </c>
      <c r="BT172" s="105">
        <f t="shared" si="140"/>
        <v>0</v>
      </c>
      <c r="BU172" s="105">
        <f t="shared" si="141"/>
        <v>49.764132553606252</v>
      </c>
      <c r="BV172" s="105">
        <f t="shared" si="142"/>
        <v>386.5890985324948</v>
      </c>
      <c r="BW172" s="105">
        <f t="shared" si="143"/>
        <v>603.7781455735776</v>
      </c>
      <c r="BX172" s="105">
        <f t="shared" si="144"/>
        <v>0</v>
      </c>
      <c r="BY172" s="105">
        <f t="shared" si="145"/>
        <v>5.4007503034315345</v>
      </c>
      <c r="BZ172" s="105">
        <f t="shared" si="146"/>
        <v>1.4955312810327708</v>
      </c>
    </row>
    <row r="173" spans="1:78" x14ac:dyDescent="0.3">
      <c r="A173" s="18" t="s">
        <v>357</v>
      </c>
      <c r="B173" s="21" t="s">
        <v>358</v>
      </c>
      <c r="C173" s="22">
        <f>_xlfn.XLOOKUP(A173,Rankings!K:K,Rankings!L:L)</f>
        <v>59</v>
      </c>
      <c r="D173" s="118">
        <f>_xlfn.XLOOKUP(A173,Rankings!K:K,Rankings!M:M)</f>
        <v>383.15000000000003</v>
      </c>
      <c r="E173" s="121">
        <v>45838.060000000027</v>
      </c>
      <c r="F173" s="121">
        <v>9909.6900000000023</v>
      </c>
      <c r="G173" s="121">
        <v>0</v>
      </c>
      <c r="H173" s="121">
        <v>0</v>
      </c>
      <c r="I173" s="121">
        <v>-148.30000000000001</v>
      </c>
      <c r="J173" s="121">
        <v>0</v>
      </c>
      <c r="K173" s="121">
        <v>0</v>
      </c>
      <c r="L173" s="121">
        <v>4706.3500000000004</v>
      </c>
      <c r="M173" s="121">
        <v>0</v>
      </c>
      <c r="N173" s="121">
        <v>4020.8399999999997</v>
      </c>
      <c r="O173" s="121">
        <v>0</v>
      </c>
      <c r="P173" s="121">
        <v>6042.0899999999983</v>
      </c>
      <c r="Q173" s="121">
        <v>12359.14</v>
      </c>
      <c r="R173" s="121">
        <v>0</v>
      </c>
      <c r="S173" s="121">
        <v>0</v>
      </c>
      <c r="T173" s="121">
        <v>2323.8900000000003</v>
      </c>
      <c r="U173" s="121">
        <v>0</v>
      </c>
      <c r="V173" s="121">
        <v>0</v>
      </c>
      <c r="W173" s="121">
        <v>4899.54</v>
      </c>
      <c r="X173" s="121">
        <v>107756.83999999998</v>
      </c>
      <c r="Y173" s="121">
        <v>260349.51000000004</v>
      </c>
      <c r="Z173" s="121">
        <v>0</v>
      </c>
      <c r="AA173" s="121">
        <v>3016.07</v>
      </c>
      <c r="AB173" s="121">
        <v>552.84</v>
      </c>
      <c r="AC173" s="121">
        <f t="shared" si="98"/>
        <v>461626.56000000006</v>
      </c>
      <c r="AD173" s="153">
        <f t="shared" si="99"/>
        <v>776.91627118644112</v>
      </c>
      <c r="AE173" s="105">
        <f t="shared" si="100"/>
        <v>167.96084745762715</v>
      </c>
      <c r="AF173" s="105">
        <f t="shared" si="101"/>
        <v>0</v>
      </c>
      <c r="AG173" s="105">
        <f t="shared" si="102"/>
        <v>0</v>
      </c>
      <c r="AH173" s="105">
        <f t="shared" si="103"/>
        <v>-2.5135593220338985</v>
      </c>
      <c r="AI173" s="105">
        <f t="shared" si="104"/>
        <v>0</v>
      </c>
      <c r="AJ173" s="105">
        <f t="shared" si="105"/>
        <v>0</v>
      </c>
      <c r="AK173" s="105">
        <f t="shared" si="106"/>
        <v>79.768644067796615</v>
      </c>
      <c r="AL173" s="105">
        <f t="shared" si="107"/>
        <v>0</v>
      </c>
      <c r="AM173" s="105">
        <f t="shared" si="108"/>
        <v>68.149830508474565</v>
      </c>
      <c r="AN173" s="105">
        <f t="shared" si="109"/>
        <v>0</v>
      </c>
      <c r="AO173" s="105">
        <f t="shared" si="110"/>
        <v>102.40830508474573</v>
      </c>
      <c r="AP173" s="105">
        <f t="shared" si="111"/>
        <v>209.47694915254237</v>
      </c>
      <c r="AQ173" s="105">
        <f t="shared" si="112"/>
        <v>0</v>
      </c>
      <c r="AR173" s="105">
        <f t="shared" si="113"/>
        <v>0</v>
      </c>
      <c r="AS173" s="105">
        <f t="shared" si="114"/>
        <v>39.387966101694921</v>
      </c>
      <c r="AT173" s="105">
        <f t="shared" si="115"/>
        <v>0</v>
      </c>
      <c r="AU173" s="105">
        <f t="shared" si="116"/>
        <v>0</v>
      </c>
      <c r="AV173" s="105">
        <f t="shared" si="117"/>
        <v>83.043050847457621</v>
      </c>
      <c r="AW173" s="105">
        <f t="shared" si="118"/>
        <v>1826.3871186440674</v>
      </c>
      <c r="AX173" s="105">
        <f t="shared" si="119"/>
        <v>4412.7035593220344</v>
      </c>
      <c r="AY173" s="105">
        <f t="shared" si="120"/>
        <v>0</v>
      </c>
      <c r="AZ173" s="105">
        <f t="shared" si="121"/>
        <v>51.119830508474578</v>
      </c>
      <c r="BA173" s="105">
        <f t="shared" si="122"/>
        <v>9.3701694915254237</v>
      </c>
      <c r="BB173" s="2"/>
      <c r="BC173" s="105">
        <f t="shared" si="123"/>
        <v>119.63476445256433</v>
      </c>
      <c r="BD173" s="105">
        <f t="shared" si="124"/>
        <v>25.863734829701166</v>
      </c>
      <c r="BE173" s="105">
        <f t="shared" si="125"/>
        <v>0</v>
      </c>
      <c r="BF173" s="105">
        <f t="shared" si="126"/>
        <v>0</v>
      </c>
      <c r="BG173" s="105">
        <f t="shared" si="127"/>
        <v>-0.38705467832441603</v>
      </c>
      <c r="BH173" s="105">
        <f t="shared" si="128"/>
        <v>0</v>
      </c>
      <c r="BI173" s="105">
        <f t="shared" si="129"/>
        <v>0</v>
      </c>
      <c r="BJ173" s="105">
        <f t="shared" si="130"/>
        <v>12.28330940884771</v>
      </c>
      <c r="BK173" s="105">
        <f t="shared" si="131"/>
        <v>0</v>
      </c>
      <c r="BL173" s="105">
        <f t="shared" si="132"/>
        <v>10.494166775414326</v>
      </c>
      <c r="BM173" s="105">
        <f t="shared" si="133"/>
        <v>0</v>
      </c>
      <c r="BN173" s="105">
        <f t="shared" si="134"/>
        <v>15.769515855409104</v>
      </c>
      <c r="BO173" s="105">
        <f t="shared" si="135"/>
        <v>32.256661881769539</v>
      </c>
      <c r="BP173" s="105">
        <f t="shared" si="136"/>
        <v>0</v>
      </c>
      <c r="BQ173" s="105">
        <f t="shared" si="137"/>
        <v>0</v>
      </c>
      <c r="BR173" s="105">
        <f t="shared" si="138"/>
        <v>6.0652224977162996</v>
      </c>
      <c r="BS173" s="105">
        <f t="shared" si="139"/>
        <v>0</v>
      </c>
      <c r="BT173" s="105">
        <f t="shared" si="140"/>
        <v>0</v>
      </c>
      <c r="BU173" s="105">
        <f t="shared" si="141"/>
        <v>12.787524468223932</v>
      </c>
      <c r="BV173" s="105">
        <f t="shared" si="142"/>
        <v>281.23930575492619</v>
      </c>
      <c r="BW173" s="105">
        <f t="shared" si="143"/>
        <v>679.49761190134416</v>
      </c>
      <c r="BX173" s="105">
        <f t="shared" si="144"/>
        <v>0</v>
      </c>
      <c r="BY173" s="105">
        <f t="shared" si="145"/>
        <v>7.8717734568706774</v>
      </c>
      <c r="BZ173" s="105">
        <f t="shared" si="146"/>
        <v>1.442881378050372</v>
      </c>
    </row>
    <row r="174" spans="1:78" x14ac:dyDescent="0.3">
      <c r="A174" s="18" t="s">
        <v>359</v>
      </c>
      <c r="B174" s="21" t="s">
        <v>360</v>
      </c>
      <c r="C174" s="22">
        <f>_xlfn.XLOOKUP(A174,Rankings!K:K,Rankings!L:L)</f>
        <v>30</v>
      </c>
      <c r="D174" s="118">
        <f>_xlfn.XLOOKUP(A174,Rankings!K:K,Rankings!M:M)</f>
        <v>232.68</v>
      </c>
      <c r="E174" s="121">
        <v>26162.809999999994</v>
      </c>
      <c r="F174" s="121">
        <v>0</v>
      </c>
      <c r="G174" s="121">
        <v>0</v>
      </c>
      <c r="H174" s="121">
        <v>0</v>
      </c>
      <c r="I174" s="121">
        <v>0</v>
      </c>
      <c r="J174" s="121">
        <v>0</v>
      </c>
      <c r="K174" s="121">
        <v>0</v>
      </c>
      <c r="L174" s="121">
        <v>8705.1999999999989</v>
      </c>
      <c r="M174" s="121">
        <v>0</v>
      </c>
      <c r="N174" s="121">
        <v>0</v>
      </c>
      <c r="O174" s="121">
        <v>0</v>
      </c>
      <c r="P174" s="121">
        <v>3297.8500000000004</v>
      </c>
      <c r="Q174" s="121">
        <v>9921.23</v>
      </c>
      <c r="R174" s="121">
        <v>9211.8799999999974</v>
      </c>
      <c r="S174" s="121">
        <v>1574.2400000000002</v>
      </c>
      <c r="T174" s="121">
        <v>2806.2799999999997</v>
      </c>
      <c r="U174" s="121">
        <v>0</v>
      </c>
      <c r="V174" s="121">
        <v>0</v>
      </c>
      <c r="W174" s="121">
        <v>307.01</v>
      </c>
      <c r="X174" s="121">
        <v>69315.75</v>
      </c>
      <c r="Y174" s="121">
        <v>195069.14000000022</v>
      </c>
      <c r="Z174" s="121">
        <v>0</v>
      </c>
      <c r="AA174" s="121">
        <v>613</v>
      </c>
      <c r="AB174" s="121">
        <v>751.81000000000006</v>
      </c>
      <c r="AC174" s="121">
        <f t="shared" si="98"/>
        <v>327736.20000000024</v>
      </c>
      <c r="AD174" s="153">
        <f t="shared" si="99"/>
        <v>872.09366666666642</v>
      </c>
      <c r="AE174" s="105">
        <f t="shared" si="100"/>
        <v>0</v>
      </c>
      <c r="AF174" s="105">
        <f t="shared" si="101"/>
        <v>0</v>
      </c>
      <c r="AG174" s="105">
        <f t="shared" si="102"/>
        <v>0</v>
      </c>
      <c r="AH174" s="105">
        <f t="shared" si="103"/>
        <v>0</v>
      </c>
      <c r="AI174" s="105">
        <f t="shared" si="104"/>
        <v>0</v>
      </c>
      <c r="AJ174" s="105">
        <f t="shared" si="105"/>
        <v>0</v>
      </c>
      <c r="AK174" s="105">
        <f t="shared" si="106"/>
        <v>290.17333333333329</v>
      </c>
      <c r="AL174" s="105">
        <f t="shared" si="107"/>
        <v>0</v>
      </c>
      <c r="AM174" s="105">
        <f t="shared" si="108"/>
        <v>0</v>
      </c>
      <c r="AN174" s="105">
        <f t="shared" si="109"/>
        <v>0</v>
      </c>
      <c r="AO174" s="105">
        <f t="shared" si="110"/>
        <v>109.92833333333334</v>
      </c>
      <c r="AP174" s="105">
        <f t="shared" si="111"/>
        <v>330.70766666666663</v>
      </c>
      <c r="AQ174" s="105">
        <f t="shared" si="112"/>
        <v>307.06266666666659</v>
      </c>
      <c r="AR174" s="105">
        <f t="shared" si="113"/>
        <v>52.474666666666671</v>
      </c>
      <c r="AS174" s="105">
        <f t="shared" si="114"/>
        <v>93.542666666666662</v>
      </c>
      <c r="AT174" s="105">
        <f t="shared" si="115"/>
        <v>0</v>
      </c>
      <c r="AU174" s="105">
        <f t="shared" si="116"/>
        <v>0</v>
      </c>
      <c r="AV174" s="105">
        <f t="shared" si="117"/>
        <v>10.233666666666666</v>
      </c>
      <c r="AW174" s="105">
        <f t="shared" si="118"/>
        <v>2310.5250000000001</v>
      </c>
      <c r="AX174" s="105">
        <f t="shared" si="119"/>
        <v>6502.3046666666742</v>
      </c>
      <c r="AY174" s="105">
        <f t="shared" si="120"/>
        <v>0</v>
      </c>
      <c r="AZ174" s="105">
        <f t="shared" si="121"/>
        <v>20.433333333333334</v>
      </c>
      <c r="BA174" s="105">
        <f t="shared" si="122"/>
        <v>25.060333333333336</v>
      </c>
      <c r="BB174" s="2"/>
      <c r="BC174" s="105">
        <f t="shared" si="123"/>
        <v>112.44116383015297</v>
      </c>
      <c r="BD174" s="105">
        <f t="shared" si="124"/>
        <v>0</v>
      </c>
      <c r="BE174" s="105">
        <f t="shared" si="125"/>
        <v>0</v>
      </c>
      <c r="BF174" s="105">
        <f t="shared" si="126"/>
        <v>0</v>
      </c>
      <c r="BG174" s="105">
        <f t="shared" si="127"/>
        <v>0</v>
      </c>
      <c r="BH174" s="105">
        <f t="shared" si="128"/>
        <v>0</v>
      </c>
      <c r="BI174" s="105">
        <f t="shared" si="129"/>
        <v>0</v>
      </c>
      <c r="BJ174" s="105">
        <f t="shared" si="130"/>
        <v>37.41275571600481</v>
      </c>
      <c r="BK174" s="105">
        <f t="shared" si="131"/>
        <v>0</v>
      </c>
      <c r="BL174" s="105">
        <f t="shared" si="132"/>
        <v>0</v>
      </c>
      <c r="BM174" s="105">
        <f t="shared" si="133"/>
        <v>0</v>
      </c>
      <c r="BN174" s="105">
        <f t="shared" si="134"/>
        <v>14.173328176035758</v>
      </c>
      <c r="BO174" s="105">
        <f t="shared" si="135"/>
        <v>42.638946192195284</v>
      </c>
      <c r="BP174" s="105">
        <f t="shared" si="136"/>
        <v>39.590338662540816</v>
      </c>
      <c r="BQ174" s="105">
        <f t="shared" si="137"/>
        <v>6.765686780127214</v>
      </c>
      <c r="BR174" s="105">
        <f t="shared" si="138"/>
        <v>12.060684201478423</v>
      </c>
      <c r="BS174" s="105">
        <f t="shared" si="139"/>
        <v>0</v>
      </c>
      <c r="BT174" s="105">
        <f t="shared" si="140"/>
        <v>0</v>
      </c>
      <c r="BU174" s="105">
        <f t="shared" si="141"/>
        <v>1.3194516073577445</v>
      </c>
      <c r="BV174" s="105">
        <f t="shared" si="142"/>
        <v>297.90162454873644</v>
      </c>
      <c r="BW174" s="105">
        <f t="shared" si="143"/>
        <v>838.35800240673973</v>
      </c>
      <c r="BX174" s="105">
        <f t="shared" si="144"/>
        <v>0</v>
      </c>
      <c r="BY174" s="105">
        <f t="shared" si="145"/>
        <v>2.6345195117758293</v>
      </c>
      <c r="BZ174" s="105">
        <f t="shared" si="146"/>
        <v>3.2310899088877432</v>
      </c>
    </row>
    <row r="175" spans="1:78" x14ac:dyDescent="0.3">
      <c r="A175" s="18" t="s">
        <v>361</v>
      </c>
      <c r="B175" s="21" t="s">
        <v>362</v>
      </c>
      <c r="C175" s="22">
        <f>_xlfn.XLOOKUP(A175,Rankings!K:K,Rankings!L:L)</f>
        <v>14</v>
      </c>
      <c r="D175" s="118">
        <f>_xlfn.XLOOKUP(A175,Rankings!K:K,Rankings!M:M)</f>
        <v>243</v>
      </c>
      <c r="E175" s="121">
        <v>20810.400000000005</v>
      </c>
      <c r="F175" s="121">
        <v>0</v>
      </c>
      <c r="G175" s="121">
        <v>0</v>
      </c>
      <c r="H175" s="121">
        <v>0</v>
      </c>
      <c r="I175" s="121">
        <v>0</v>
      </c>
      <c r="J175" s="121">
        <v>0</v>
      </c>
      <c r="K175" s="121">
        <v>0</v>
      </c>
      <c r="L175" s="121">
        <v>5664.85</v>
      </c>
      <c r="M175" s="121">
        <v>0</v>
      </c>
      <c r="N175" s="121">
        <v>0</v>
      </c>
      <c r="O175" s="121">
        <v>0</v>
      </c>
      <c r="P175" s="121">
        <v>776.32999999999993</v>
      </c>
      <c r="Q175" s="121">
        <v>17696.98</v>
      </c>
      <c r="R175" s="121">
        <v>2522.2899999999991</v>
      </c>
      <c r="S175" s="121">
        <v>1897</v>
      </c>
      <c r="T175" s="121">
        <v>1017.1999999999999</v>
      </c>
      <c r="U175" s="121">
        <v>0</v>
      </c>
      <c r="V175" s="121">
        <v>0</v>
      </c>
      <c r="W175" s="121">
        <v>11142.979999999998</v>
      </c>
      <c r="X175" s="121">
        <v>40811.570000000014</v>
      </c>
      <c r="Y175" s="121">
        <v>192997.5</v>
      </c>
      <c r="Z175" s="121">
        <v>0</v>
      </c>
      <c r="AA175" s="121">
        <v>3189.2</v>
      </c>
      <c r="AB175" s="121">
        <v>341.85</v>
      </c>
      <c r="AC175" s="121">
        <f t="shared" si="98"/>
        <v>298868.15000000002</v>
      </c>
      <c r="AD175" s="153">
        <f t="shared" si="99"/>
        <v>1486.4571428571433</v>
      </c>
      <c r="AE175" s="105">
        <f t="shared" si="100"/>
        <v>0</v>
      </c>
      <c r="AF175" s="105">
        <f t="shared" si="101"/>
        <v>0</v>
      </c>
      <c r="AG175" s="105">
        <f t="shared" si="102"/>
        <v>0</v>
      </c>
      <c r="AH175" s="105">
        <f t="shared" si="103"/>
        <v>0</v>
      </c>
      <c r="AI175" s="105">
        <f t="shared" si="104"/>
        <v>0</v>
      </c>
      <c r="AJ175" s="105">
        <f t="shared" si="105"/>
        <v>0</v>
      </c>
      <c r="AK175" s="105">
        <f t="shared" si="106"/>
        <v>404.63214285714287</v>
      </c>
      <c r="AL175" s="105">
        <f t="shared" si="107"/>
        <v>0</v>
      </c>
      <c r="AM175" s="105">
        <f t="shared" si="108"/>
        <v>0</v>
      </c>
      <c r="AN175" s="105">
        <f t="shared" si="109"/>
        <v>0</v>
      </c>
      <c r="AO175" s="105">
        <f t="shared" si="110"/>
        <v>55.452142857142853</v>
      </c>
      <c r="AP175" s="105">
        <f t="shared" si="111"/>
        <v>1264.07</v>
      </c>
      <c r="AQ175" s="105">
        <f t="shared" si="112"/>
        <v>180.16357142857137</v>
      </c>
      <c r="AR175" s="105">
        <f t="shared" si="113"/>
        <v>135.5</v>
      </c>
      <c r="AS175" s="105">
        <f t="shared" si="114"/>
        <v>72.657142857142858</v>
      </c>
      <c r="AT175" s="105">
        <f t="shared" si="115"/>
        <v>0</v>
      </c>
      <c r="AU175" s="105">
        <f t="shared" si="116"/>
        <v>0</v>
      </c>
      <c r="AV175" s="105">
        <f t="shared" si="117"/>
        <v>795.92714285714271</v>
      </c>
      <c r="AW175" s="105">
        <f t="shared" si="118"/>
        <v>2915.1121428571437</v>
      </c>
      <c r="AX175" s="105">
        <f t="shared" si="119"/>
        <v>13785.535714285714</v>
      </c>
      <c r="AY175" s="105">
        <f t="shared" si="120"/>
        <v>0</v>
      </c>
      <c r="AZ175" s="105">
        <f t="shared" si="121"/>
        <v>227.79999999999998</v>
      </c>
      <c r="BA175" s="105">
        <f t="shared" si="122"/>
        <v>24.417857142857144</v>
      </c>
      <c r="BB175" s="2"/>
      <c r="BC175" s="105">
        <f t="shared" si="123"/>
        <v>85.639506172839532</v>
      </c>
      <c r="BD175" s="105">
        <f t="shared" si="124"/>
        <v>0</v>
      </c>
      <c r="BE175" s="105">
        <f t="shared" si="125"/>
        <v>0</v>
      </c>
      <c r="BF175" s="105">
        <f t="shared" si="126"/>
        <v>0</v>
      </c>
      <c r="BG175" s="105">
        <f t="shared" si="127"/>
        <v>0</v>
      </c>
      <c r="BH175" s="105">
        <f t="shared" si="128"/>
        <v>0</v>
      </c>
      <c r="BI175" s="105">
        <f t="shared" si="129"/>
        <v>0</v>
      </c>
      <c r="BJ175" s="105">
        <f t="shared" si="130"/>
        <v>23.312139917695475</v>
      </c>
      <c r="BK175" s="105">
        <f t="shared" si="131"/>
        <v>0</v>
      </c>
      <c r="BL175" s="105">
        <f t="shared" si="132"/>
        <v>0</v>
      </c>
      <c r="BM175" s="105">
        <f t="shared" si="133"/>
        <v>0</v>
      </c>
      <c r="BN175" s="105">
        <f t="shared" si="134"/>
        <v>3.19477366255144</v>
      </c>
      <c r="BO175" s="105">
        <f t="shared" si="135"/>
        <v>72.827078189300408</v>
      </c>
      <c r="BP175" s="105">
        <f t="shared" si="136"/>
        <v>10.379794238683123</v>
      </c>
      <c r="BQ175" s="105">
        <f t="shared" si="137"/>
        <v>7.806584362139918</v>
      </c>
      <c r="BR175" s="105">
        <f t="shared" si="138"/>
        <v>4.1860082304526749</v>
      </c>
      <c r="BS175" s="105">
        <f t="shared" si="139"/>
        <v>0</v>
      </c>
      <c r="BT175" s="105">
        <f t="shared" si="140"/>
        <v>0</v>
      </c>
      <c r="BU175" s="105">
        <f t="shared" si="141"/>
        <v>45.855884773662545</v>
      </c>
      <c r="BV175" s="105">
        <f t="shared" si="142"/>
        <v>167.94884773662557</v>
      </c>
      <c r="BW175" s="105">
        <f t="shared" si="143"/>
        <v>794.22839506172841</v>
      </c>
      <c r="BX175" s="105">
        <f t="shared" si="144"/>
        <v>0</v>
      </c>
      <c r="BY175" s="105">
        <f t="shared" si="145"/>
        <v>13.124279835390945</v>
      </c>
      <c r="BZ175" s="105">
        <f t="shared" si="146"/>
        <v>1.4067901234567901</v>
      </c>
    </row>
    <row r="176" spans="1:78" x14ac:dyDescent="0.3">
      <c r="A176" s="18" t="s">
        <v>363</v>
      </c>
      <c r="B176" s="21" t="s">
        <v>364</v>
      </c>
      <c r="C176" s="22">
        <f>_xlfn.XLOOKUP(A176,Rankings!K:K,Rankings!L:L)</f>
        <v>23</v>
      </c>
      <c r="D176" s="118">
        <f>_xlfn.XLOOKUP(A176,Rankings!K:K,Rankings!M:M)</f>
        <v>387.68</v>
      </c>
      <c r="E176" s="121">
        <v>30361.399999999998</v>
      </c>
      <c r="F176" s="121">
        <v>0</v>
      </c>
      <c r="G176" s="121">
        <v>0</v>
      </c>
      <c r="H176" s="121">
        <v>1531.0699999999995</v>
      </c>
      <c r="I176" s="121">
        <v>92.45</v>
      </c>
      <c r="J176" s="121">
        <v>7223.3499999999995</v>
      </c>
      <c r="K176" s="121">
        <v>0</v>
      </c>
      <c r="L176" s="121">
        <v>7920.5500000000011</v>
      </c>
      <c r="M176" s="121">
        <v>0</v>
      </c>
      <c r="N176" s="121">
        <v>0</v>
      </c>
      <c r="O176" s="121">
        <v>0</v>
      </c>
      <c r="P176" s="121">
        <v>4510.2299999999996</v>
      </c>
      <c r="Q176" s="121">
        <v>3318.09</v>
      </c>
      <c r="R176" s="121">
        <v>2586.2199999999993</v>
      </c>
      <c r="S176" s="121">
        <v>2924.79</v>
      </c>
      <c r="T176" s="121">
        <v>1733.9299999999998</v>
      </c>
      <c r="U176" s="121">
        <v>0</v>
      </c>
      <c r="V176" s="121">
        <v>0</v>
      </c>
      <c r="W176" s="121">
        <v>6991.5200000000013</v>
      </c>
      <c r="X176" s="121">
        <v>79210.190000000017</v>
      </c>
      <c r="Y176" s="121">
        <v>153256.34</v>
      </c>
      <c r="Z176" s="121">
        <v>0</v>
      </c>
      <c r="AA176" s="121">
        <v>2078</v>
      </c>
      <c r="AB176" s="121">
        <v>1259.8999999999999</v>
      </c>
      <c r="AC176" s="121">
        <f t="shared" si="98"/>
        <v>304998.03000000003</v>
      </c>
      <c r="AD176" s="153">
        <f t="shared" si="99"/>
        <v>1320.0608695652172</v>
      </c>
      <c r="AE176" s="105">
        <f t="shared" si="100"/>
        <v>0</v>
      </c>
      <c r="AF176" s="105">
        <f t="shared" si="101"/>
        <v>0</v>
      </c>
      <c r="AG176" s="105">
        <f t="shared" si="102"/>
        <v>66.568260869565194</v>
      </c>
      <c r="AH176" s="105">
        <f t="shared" si="103"/>
        <v>4.0195652173913041</v>
      </c>
      <c r="AI176" s="105">
        <f t="shared" si="104"/>
        <v>314.05869565217387</v>
      </c>
      <c r="AJ176" s="105">
        <f t="shared" si="105"/>
        <v>0</v>
      </c>
      <c r="AK176" s="105">
        <f t="shared" si="106"/>
        <v>344.37173913043483</v>
      </c>
      <c r="AL176" s="105">
        <f t="shared" si="107"/>
        <v>0</v>
      </c>
      <c r="AM176" s="105">
        <f t="shared" si="108"/>
        <v>0</v>
      </c>
      <c r="AN176" s="105">
        <f t="shared" si="109"/>
        <v>0</v>
      </c>
      <c r="AO176" s="105">
        <f t="shared" si="110"/>
        <v>196.09695652173912</v>
      </c>
      <c r="AP176" s="105">
        <f t="shared" si="111"/>
        <v>144.26478260869567</v>
      </c>
      <c r="AQ176" s="105">
        <f t="shared" si="112"/>
        <v>112.44434782608693</v>
      </c>
      <c r="AR176" s="105">
        <f t="shared" si="113"/>
        <v>127.16478260869565</v>
      </c>
      <c r="AS176" s="105">
        <f t="shared" si="114"/>
        <v>75.388260869565215</v>
      </c>
      <c r="AT176" s="105">
        <f t="shared" si="115"/>
        <v>0</v>
      </c>
      <c r="AU176" s="105">
        <f t="shared" si="116"/>
        <v>0</v>
      </c>
      <c r="AV176" s="105">
        <f t="shared" si="117"/>
        <v>303.97913043478269</v>
      </c>
      <c r="AW176" s="105">
        <f t="shared" si="118"/>
        <v>3443.9213043478267</v>
      </c>
      <c r="AX176" s="105">
        <f t="shared" si="119"/>
        <v>6663.3191304347829</v>
      </c>
      <c r="AY176" s="105">
        <f t="shared" si="120"/>
        <v>0</v>
      </c>
      <c r="AZ176" s="105">
        <f t="shared" si="121"/>
        <v>90.347826086956516</v>
      </c>
      <c r="BA176" s="105">
        <f t="shared" si="122"/>
        <v>54.778260869565209</v>
      </c>
      <c r="BB176" s="2"/>
      <c r="BC176" s="105">
        <f t="shared" si="123"/>
        <v>78.315621130829541</v>
      </c>
      <c r="BD176" s="105">
        <f t="shared" si="124"/>
        <v>0</v>
      </c>
      <c r="BE176" s="105">
        <f t="shared" si="125"/>
        <v>0</v>
      </c>
      <c r="BF176" s="105">
        <f t="shared" si="126"/>
        <v>3.9493138671068908</v>
      </c>
      <c r="BG176" s="105">
        <f t="shared" si="127"/>
        <v>0.23846987205943046</v>
      </c>
      <c r="BH176" s="105">
        <f t="shared" si="128"/>
        <v>18.632248245976061</v>
      </c>
      <c r="BI176" s="105">
        <f t="shared" si="129"/>
        <v>0</v>
      </c>
      <c r="BJ176" s="105">
        <f t="shared" si="130"/>
        <v>20.430638671068927</v>
      </c>
      <c r="BK176" s="105">
        <f t="shared" si="131"/>
        <v>0</v>
      </c>
      <c r="BL176" s="105">
        <f t="shared" si="132"/>
        <v>0</v>
      </c>
      <c r="BM176" s="105">
        <f t="shared" si="133"/>
        <v>0</v>
      </c>
      <c r="BN176" s="105">
        <f t="shared" si="134"/>
        <v>11.633899092034666</v>
      </c>
      <c r="BO176" s="105">
        <f t="shared" si="135"/>
        <v>8.5588371853074712</v>
      </c>
      <c r="BP176" s="105">
        <f t="shared" si="136"/>
        <v>6.6710173338836132</v>
      </c>
      <c r="BQ176" s="105">
        <f t="shared" si="137"/>
        <v>7.5443406933553447</v>
      </c>
      <c r="BR176" s="105">
        <f t="shared" si="138"/>
        <v>4.4725804787453569</v>
      </c>
      <c r="BS176" s="105">
        <f t="shared" si="139"/>
        <v>0</v>
      </c>
      <c r="BT176" s="105">
        <f t="shared" si="140"/>
        <v>0</v>
      </c>
      <c r="BU176" s="105">
        <f t="shared" si="141"/>
        <v>18.034255055716059</v>
      </c>
      <c r="BV176" s="105">
        <f t="shared" si="142"/>
        <v>204.3184843169625</v>
      </c>
      <c r="BW176" s="105">
        <f t="shared" si="143"/>
        <v>395.31660132067685</v>
      </c>
      <c r="BX176" s="105">
        <f t="shared" si="144"/>
        <v>0</v>
      </c>
      <c r="BY176" s="105">
        <f t="shared" si="145"/>
        <v>5.360090796533223</v>
      </c>
      <c r="BZ176" s="105">
        <f t="shared" si="146"/>
        <v>3.2498452331820054</v>
      </c>
    </row>
    <row r="177" spans="1:78" x14ac:dyDescent="0.3">
      <c r="A177" s="18" t="s">
        <v>365</v>
      </c>
      <c r="B177" s="21" t="s">
        <v>366</v>
      </c>
      <c r="C177" s="22">
        <f>_xlfn.XLOOKUP(A177,Rankings!K:K,Rankings!L:L)</f>
        <v>113.97631578947369</v>
      </c>
      <c r="D177" s="118">
        <f>_xlfn.XLOOKUP(A177,Rankings!K:K,Rankings!M:M)</f>
        <v>550.44000000000005</v>
      </c>
      <c r="E177" s="121">
        <v>32985.639999999992</v>
      </c>
      <c r="F177" s="121">
        <v>0</v>
      </c>
      <c r="G177" s="121">
        <v>0</v>
      </c>
      <c r="H177" s="121">
        <v>19301.770000000004</v>
      </c>
      <c r="I177" s="121">
        <v>0</v>
      </c>
      <c r="J177" s="121">
        <v>0</v>
      </c>
      <c r="K177" s="121">
        <v>0</v>
      </c>
      <c r="L177" s="121">
        <v>3710.19</v>
      </c>
      <c r="M177" s="121">
        <v>0</v>
      </c>
      <c r="N177" s="121">
        <v>6128.4199999999992</v>
      </c>
      <c r="O177" s="121">
        <v>0</v>
      </c>
      <c r="P177" s="121">
        <v>11734.459999999988</v>
      </c>
      <c r="Q177" s="121">
        <v>13497.259999999998</v>
      </c>
      <c r="R177" s="121">
        <v>12029.33</v>
      </c>
      <c r="S177" s="121">
        <v>0</v>
      </c>
      <c r="T177" s="121">
        <v>2399.25</v>
      </c>
      <c r="U177" s="121">
        <v>0</v>
      </c>
      <c r="V177" s="121">
        <v>0</v>
      </c>
      <c r="W177" s="121">
        <v>5005.3600000000006</v>
      </c>
      <c r="X177" s="121">
        <v>138330.07999999999</v>
      </c>
      <c r="Y177" s="121">
        <v>414678.27</v>
      </c>
      <c r="Z177" s="121">
        <v>0</v>
      </c>
      <c r="AA177" s="121">
        <v>3452.5</v>
      </c>
      <c r="AB177" s="121">
        <v>1226.1999999999998</v>
      </c>
      <c r="AC177" s="121">
        <f t="shared" si="98"/>
        <v>664478.73</v>
      </c>
      <c r="AD177" s="153">
        <f t="shared" si="99"/>
        <v>289.40784558195372</v>
      </c>
      <c r="AE177" s="105">
        <f t="shared" si="100"/>
        <v>0</v>
      </c>
      <c r="AF177" s="105">
        <f t="shared" si="101"/>
        <v>0</v>
      </c>
      <c r="AG177" s="105">
        <f t="shared" si="102"/>
        <v>169.34895523077282</v>
      </c>
      <c r="AH177" s="105">
        <f t="shared" si="103"/>
        <v>0</v>
      </c>
      <c r="AI177" s="105">
        <f t="shared" si="104"/>
        <v>0</v>
      </c>
      <c r="AJ177" s="105">
        <f t="shared" si="105"/>
        <v>0</v>
      </c>
      <c r="AK177" s="105">
        <f t="shared" si="106"/>
        <v>32.552289256770798</v>
      </c>
      <c r="AL177" s="105">
        <f t="shared" si="107"/>
        <v>0</v>
      </c>
      <c r="AM177" s="105">
        <f t="shared" si="108"/>
        <v>53.769241070397811</v>
      </c>
      <c r="AN177" s="105">
        <f t="shared" si="109"/>
        <v>0</v>
      </c>
      <c r="AO177" s="105">
        <f t="shared" si="110"/>
        <v>102.95524924384095</v>
      </c>
      <c r="AP177" s="105">
        <f t="shared" si="111"/>
        <v>118.42162037357713</v>
      </c>
      <c r="AQ177" s="105">
        <f t="shared" si="112"/>
        <v>105.54236568077393</v>
      </c>
      <c r="AR177" s="105">
        <f t="shared" si="113"/>
        <v>0</v>
      </c>
      <c r="AS177" s="105">
        <f t="shared" si="114"/>
        <v>21.05042598877883</v>
      </c>
      <c r="AT177" s="105">
        <f t="shared" si="115"/>
        <v>0</v>
      </c>
      <c r="AU177" s="105">
        <f t="shared" si="116"/>
        <v>0</v>
      </c>
      <c r="AV177" s="105">
        <f t="shared" si="117"/>
        <v>43.915790445845168</v>
      </c>
      <c r="AW177" s="105">
        <f t="shared" si="118"/>
        <v>1213.6739027037011</v>
      </c>
      <c r="AX177" s="105">
        <f t="shared" si="119"/>
        <v>3638.2845605042598</v>
      </c>
      <c r="AY177" s="105">
        <f t="shared" si="120"/>
        <v>0</v>
      </c>
      <c r="AZ177" s="105">
        <f t="shared" si="121"/>
        <v>30.291380942485741</v>
      </c>
      <c r="BA177" s="105">
        <f t="shared" si="122"/>
        <v>10.758375470434761</v>
      </c>
      <c r="BB177" s="2"/>
      <c r="BC177" s="105">
        <f t="shared" si="123"/>
        <v>59.925950148971708</v>
      </c>
      <c r="BD177" s="105">
        <f t="shared" si="124"/>
        <v>0</v>
      </c>
      <c r="BE177" s="105">
        <f t="shared" si="125"/>
        <v>0</v>
      </c>
      <c r="BF177" s="105">
        <f t="shared" si="126"/>
        <v>35.066074413196716</v>
      </c>
      <c r="BG177" s="105">
        <f t="shared" si="127"/>
        <v>0</v>
      </c>
      <c r="BH177" s="105">
        <f t="shared" si="128"/>
        <v>0</v>
      </c>
      <c r="BI177" s="105">
        <f t="shared" si="129"/>
        <v>0</v>
      </c>
      <c r="BJ177" s="105">
        <f t="shared" si="130"/>
        <v>6.7404076738609104</v>
      </c>
      <c r="BK177" s="105">
        <f t="shared" si="131"/>
        <v>0</v>
      </c>
      <c r="BL177" s="105">
        <f t="shared" si="132"/>
        <v>11.133674878279193</v>
      </c>
      <c r="BM177" s="105">
        <f t="shared" si="133"/>
        <v>0</v>
      </c>
      <c r="BN177" s="105">
        <f t="shared" si="134"/>
        <v>21.318327156456629</v>
      </c>
      <c r="BO177" s="105">
        <f t="shared" si="135"/>
        <v>24.520856042438769</v>
      </c>
      <c r="BP177" s="105">
        <f t="shared" si="136"/>
        <v>21.854025870212919</v>
      </c>
      <c r="BQ177" s="105">
        <f t="shared" si="137"/>
        <v>0</v>
      </c>
      <c r="BR177" s="105">
        <f t="shared" si="138"/>
        <v>4.3587856987137554</v>
      </c>
      <c r="BS177" s="105">
        <f t="shared" si="139"/>
        <v>0</v>
      </c>
      <c r="BT177" s="105">
        <f t="shared" si="140"/>
        <v>0</v>
      </c>
      <c r="BU177" s="105">
        <f t="shared" si="141"/>
        <v>9.0933798415812799</v>
      </c>
      <c r="BV177" s="105">
        <f t="shared" si="142"/>
        <v>251.30818981178689</v>
      </c>
      <c r="BW177" s="105">
        <f t="shared" si="143"/>
        <v>753.35780466535857</v>
      </c>
      <c r="BX177" s="105">
        <f t="shared" si="144"/>
        <v>0</v>
      </c>
      <c r="BY177" s="105">
        <f t="shared" si="145"/>
        <v>6.2722549233340592</v>
      </c>
      <c r="BZ177" s="105">
        <f t="shared" si="146"/>
        <v>2.2276724075285221</v>
      </c>
    </row>
    <row r="178" spans="1:78" x14ac:dyDescent="0.3">
      <c r="A178" s="18" t="s">
        <v>373</v>
      </c>
      <c r="B178" s="21" t="s">
        <v>374</v>
      </c>
      <c r="C178" s="22">
        <f>_xlfn.XLOOKUP(A178,Rankings!K:K,Rankings!L:L)</f>
        <v>96</v>
      </c>
      <c r="D178" s="118">
        <f>_xlfn.XLOOKUP(A178,Rankings!K:K,Rankings!M:M)</f>
        <v>383.27</v>
      </c>
      <c r="E178" s="121">
        <v>49322.960000000014</v>
      </c>
      <c r="F178" s="121">
        <v>0</v>
      </c>
      <c r="G178" s="121">
        <v>0</v>
      </c>
      <c r="H178" s="121">
        <v>0</v>
      </c>
      <c r="I178" s="121">
        <v>0</v>
      </c>
      <c r="J178" s="121">
        <v>0</v>
      </c>
      <c r="K178" s="121">
        <v>0</v>
      </c>
      <c r="L178" s="121">
        <v>4216.91</v>
      </c>
      <c r="M178" s="121">
        <v>458.72</v>
      </c>
      <c r="N178" s="121">
        <v>3038.5099999999998</v>
      </c>
      <c r="O178" s="121">
        <v>0</v>
      </c>
      <c r="P178" s="121">
        <v>4512.4799999999996</v>
      </c>
      <c r="Q178" s="121">
        <v>10144.89</v>
      </c>
      <c r="R178" s="121">
        <v>28047.560000000012</v>
      </c>
      <c r="S178" s="121">
        <v>0</v>
      </c>
      <c r="T178" s="121">
        <v>5702.0599999999995</v>
      </c>
      <c r="U178" s="121">
        <v>0</v>
      </c>
      <c r="V178" s="121">
        <v>0</v>
      </c>
      <c r="W178" s="121">
        <v>11193.780000000002</v>
      </c>
      <c r="X178" s="121">
        <v>119648.45999999995</v>
      </c>
      <c r="Y178" s="121">
        <v>397167.53999999986</v>
      </c>
      <c r="Z178" s="121">
        <v>0</v>
      </c>
      <c r="AA178" s="121">
        <v>3170</v>
      </c>
      <c r="AB178" s="121">
        <v>913.9899999999999</v>
      </c>
      <c r="AC178" s="121">
        <f t="shared" si="98"/>
        <v>637537.85999999987</v>
      </c>
      <c r="AD178" s="153">
        <f t="shared" si="99"/>
        <v>513.78083333333348</v>
      </c>
      <c r="AE178" s="105">
        <f t="shared" si="100"/>
        <v>0</v>
      </c>
      <c r="AF178" s="105">
        <f t="shared" si="101"/>
        <v>0</v>
      </c>
      <c r="AG178" s="105">
        <f t="shared" si="102"/>
        <v>0</v>
      </c>
      <c r="AH178" s="105">
        <f t="shared" si="103"/>
        <v>0</v>
      </c>
      <c r="AI178" s="105">
        <f t="shared" si="104"/>
        <v>0</v>
      </c>
      <c r="AJ178" s="105">
        <f t="shared" si="105"/>
        <v>0</v>
      </c>
      <c r="AK178" s="105">
        <f t="shared" si="106"/>
        <v>43.926145833333329</v>
      </c>
      <c r="AL178" s="105">
        <f t="shared" si="107"/>
        <v>4.7783333333333333</v>
      </c>
      <c r="AM178" s="105">
        <f t="shared" si="108"/>
        <v>31.651145833333331</v>
      </c>
      <c r="AN178" s="105">
        <f t="shared" si="109"/>
        <v>0</v>
      </c>
      <c r="AO178" s="105">
        <f t="shared" si="110"/>
        <v>47.004999999999995</v>
      </c>
      <c r="AP178" s="105">
        <f t="shared" si="111"/>
        <v>105.67593749999999</v>
      </c>
      <c r="AQ178" s="105">
        <f t="shared" si="112"/>
        <v>292.16208333333344</v>
      </c>
      <c r="AR178" s="105">
        <f t="shared" si="113"/>
        <v>0</v>
      </c>
      <c r="AS178" s="105">
        <f t="shared" si="114"/>
        <v>59.396458333333328</v>
      </c>
      <c r="AT178" s="105">
        <f t="shared" si="115"/>
        <v>0</v>
      </c>
      <c r="AU178" s="105">
        <f t="shared" si="116"/>
        <v>0</v>
      </c>
      <c r="AV178" s="105">
        <f t="shared" si="117"/>
        <v>116.60187500000002</v>
      </c>
      <c r="AW178" s="105">
        <f t="shared" si="118"/>
        <v>1246.3381249999995</v>
      </c>
      <c r="AX178" s="105">
        <f t="shared" si="119"/>
        <v>4137.1618749999989</v>
      </c>
      <c r="AY178" s="105">
        <f t="shared" si="120"/>
        <v>0</v>
      </c>
      <c r="AZ178" s="105">
        <f t="shared" si="121"/>
        <v>33.020833333333336</v>
      </c>
      <c r="BA178" s="105">
        <f t="shared" si="122"/>
        <v>9.5207291666666656</v>
      </c>
      <c r="BB178" s="2"/>
      <c r="BC178" s="105">
        <f t="shared" si="123"/>
        <v>128.6898531061654</v>
      </c>
      <c r="BD178" s="105">
        <f t="shared" si="124"/>
        <v>0</v>
      </c>
      <c r="BE178" s="105">
        <f t="shared" si="125"/>
        <v>0</v>
      </c>
      <c r="BF178" s="105">
        <f t="shared" si="126"/>
        <v>0</v>
      </c>
      <c r="BG178" s="105">
        <f t="shared" si="127"/>
        <v>0</v>
      </c>
      <c r="BH178" s="105">
        <f t="shared" si="128"/>
        <v>0</v>
      </c>
      <c r="BI178" s="105">
        <f t="shared" si="129"/>
        <v>0</v>
      </c>
      <c r="BJ178" s="105">
        <f t="shared" si="130"/>
        <v>11.002452579121767</v>
      </c>
      <c r="BK178" s="105">
        <f t="shared" si="131"/>
        <v>1.1968586114227568</v>
      </c>
      <c r="BL178" s="105">
        <f t="shared" si="132"/>
        <v>7.9278576460458678</v>
      </c>
      <c r="BM178" s="105">
        <f t="shared" si="133"/>
        <v>0</v>
      </c>
      <c r="BN178" s="105">
        <f t="shared" si="134"/>
        <v>11.773632165314268</v>
      </c>
      <c r="BO178" s="105">
        <f t="shared" si="135"/>
        <v>26.469303624077021</v>
      </c>
      <c r="BP178" s="105">
        <f t="shared" si="136"/>
        <v>73.179638375035907</v>
      </c>
      <c r="BQ178" s="105">
        <f t="shared" si="137"/>
        <v>0</v>
      </c>
      <c r="BR178" s="105">
        <f t="shared" si="138"/>
        <v>14.877397135178855</v>
      </c>
      <c r="BS178" s="105">
        <f t="shared" si="139"/>
        <v>0</v>
      </c>
      <c r="BT178" s="105">
        <f t="shared" si="140"/>
        <v>0</v>
      </c>
      <c r="BU178" s="105">
        <f t="shared" si="141"/>
        <v>29.205990554961261</v>
      </c>
      <c r="BV178" s="105">
        <f t="shared" si="142"/>
        <v>312.17799462519883</v>
      </c>
      <c r="BW178" s="105">
        <f t="shared" si="143"/>
        <v>1036.2604430297176</v>
      </c>
      <c r="BX178" s="105">
        <f t="shared" si="144"/>
        <v>0</v>
      </c>
      <c r="BY178" s="105">
        <f t="shared" si="145"/>
        <v>8.2709317191535998</v>
      </c>
      <c r="BZ178" s="105">
        <f t="shared" si="146"/>
        <v>2.38471573564328</v>
      </c>
    </row>
    <row r="179" spans="1:78" x14ac:dyDescent="0.3">
      <c r="A179" s="18" t="s">
        <v>376</v>
      </c>
      <c r="B179" s="21" t="s">
        <v>377</v>
      </c>
      <c r="C179" s="22">
        <f>_xlfn.XLOOKUP(A179,Rankings!K:K,Rankings!L:L)</f>
        <v>38</v>
      </c>
      <c r="D179" s="118">
        <f>_xlfn.XLOOKUP(A179,Rankings!K:K,Rankings!M:M)</f>
        <v>245.63</v>
      </c>
      <c r="E179" s="121">
        <v>65910.81</v>
      </c>
      <c r="F179" s="121">
        <v>0</v>
      </c>
      <c r="G179" s="121">
        <v>0</v>
      </c>
      <c r="H179" s="121">
        <v>12728.649999999998</v>
      </c>
      <c r="I179" s="121">
        <v>0</v>
      </c>
      <c r="J179" s="121">
        <v>0</v>
      </c>
      <c r="K179" s="121">
        <v>0</v>
      </c>
      <c r="L179" s="121">
        <v>6077.27</v>
      </c>
      <c r="M179" s="121">
        <v>0</v>
      </c>
      <c r="N179" s="121">
        <v>0</v>
      </c>
      <c r="O179" s="121">
        <v>0</v>
      </c>
      <c r="P179" s="121">
        <v>6875.38</v>
      </c>
      <c r="Q179" s="121">
        <v>2223.7200000000003</v>
      </c>
      <c r="R179" s="121">
        <v>10916.21</v>
      </c>
      <c r="S179" s="121">
        <v>0</v>
      </c>
      <c r="T179" s="121">
        <v>1777.6299999999999</v>
      </c>
      <c r="U179" s="121">
        <v>0</v>
      </c>
      <c r="V179" s="121">
        <v>0</v>
      </c>
      <c r="W179" s="121">
        <v>6599.1099999999988</v>
      </c>
      <c r="X179" s="121">
        <v>72955.929999999993</v>
      </c>
      <c r="Y179" s="121">
        <v>387120.25999999995</v>
      </c>
      <c r="Z179" s="121">
        <v>0</v>
      </c>
      <c r="AA179" s="121">
        <v>219</v>
      </c>
      <c r="AB179" s="121">
        <v>937.92</v>
      </c>
      <c r="AC179" s="121">
        <f t="shared" ref="AC179:AC237" si="147">SUM(E179:AB179)</f>
        <v>574341.89</v>
      </c>
      <c r="AD179" s="153">
        <f t="shared" ref="AD179:AD237" si="148">E179/$C179</f>
        <v>1734.4949999999999</v>
      </c>
      <c r="AE179" s="105">
        <f t="shared" ref="AE179:AE237" si="149">F179/$C179</f>
        <v>0</v>
      </c>
      <c r="AF179" s="105">
        <f t="shared" ref="AF179:AF237" si="150">G179/$C179</f>
        <v>0</v>
      </c>
      <c r="AG179" s="105">
        <f t="shared" ref="AG179:AG237" si="151">H179/$C179</f>
        <v>334.96447368421047</v>
      </c>
      <c r="AH179" s="105">
        <f t="shared" ref="AH179:AH237" si="152">I179/$C179</f>
        <v>0</v>
      </c>
      <c r="AI179" s="105">
        <f t="shared" ref="AI179:AI237" si="153">J179/$C179</f>
        <v>0</v>
      </c>
      <c r="AJ179" s="105">
        <f t="shared" ref="AJ179:AJ237" si="154">K179/$C179</f>
        <v>0</v>
      </c>
      <c r="AK179" s="105">
        <f t="shared" ref="AK179:AK237" si="155">L179/$C179</f>
        <v>159.92815789473684</v>
      </c>
      <c r="AL179" s="105">
        <f t="shared" ref="AL179:AL237" si="156">M179/$C179</f>
        <v>0</v>
      </c>
      <c r="AM179" s="105">
        <f t="shared" ref="AM179:AM237" si="157">N179/$C179</f>
        <v>0</v>
      </c>
      <c r="AN179" s="105">
        <f t="shared" ref="AN179:AN237" si="158">O179/$C179</f>
        <v>0</v>
      </c>
      <c r="AO179" s="105">
        <f t="shared" ref="AO179:AO237" si="159">P179/$C179</f>
        <v>180.93105263157895</v>
      </c>
      <c r="AP179" s="105">
        <f t="shared" ref="AP179:AP237" si="160">Q179/$C179</f>
        <v>58.51894736842106</v>
      </c>
      <c r="AQ179" s="105">
        <f t="shared" ref="AQ179:AQ237" si="161">R179/$C179</f>
        <v>287.26868421052632</v>
      </c>
      <c r="AR179" s="105">
        <f t="shared" ref="AR179:AR237" si="162">S179/$C179</f>
        <v>0</v>
      </c>
      <c r="AS179" s="105">
        <f t="shared" ref="AS179:AS237" si="163">T179/$C179</f>
        <v>46.779736842105258</v>
      </c>
      <c r="AT179" s="105">
        <f t="shared" ref="AT179:AT237" si="164">U179/$C179</f>
        <v>0</v>
      </c>
      <c r="AU179" s="105">
        <f t="shared" ref="AU179:AU237" si="165">V179/$C179</f>
        <v>0</v>
      </c>
      <c r="AV179" s="105">
        <f t="shared" ref="AV179:AV237" si="166">W179/$C179</f>
        <v>173.66078947368419</v>
      </c>
      <c r="AW179" s="105">
        <f t="shared" ref="AW179:AW237" si="167">X179/$C179</f>
        <v>1919.892894736842</v>
      </c>
      <c r="AX179" s="105">
        <f t="shared" ref="AX179:AX237" si="168">Y179/$C179</f>
        <v>10187.375263157894</v>
      </c>
      <c r="AY179" s="105">
        <f t="shared" ref="AY179:AY237" si="169">Z179/$C179</f>
        <v>0</v>
      </c>
      <c r="AZ179" s="105">
        <f t="shared" ref="AZ179:AZ237" si="170">AA179/$C179</f>
        <v>5.7631578947368425</v>
      </c>
      <c r="BA179" s="105">
        <f t="shared" ref="BA179:BA237" si="171">AB179/$C179</f>
        <v>24.682105263157894</v>
      </c>
      <c r="BB179" s="2"/>
      <c r="BC179" s="105">
        <f t="shared" ref="BC179:BC237" si="172">E179/$D179</f>
        <v>268.33371330863491</v>
      </c>
      <c r="BD179" s="105">
        <f t="shared" ref="BD179:BD237" si="173">F179/$D179</f>
        <v>0</v>
      </c>
      <c r="BE179" s="105">
        <f t="shared" ref="BE179:BE237" si="174">G179/$D179</f>
        <v>0</v>
      </c>
      <c r="BF179" s="105">
        <f t="shared" ref="BF179:BF237" si="175">H179/$D179</f>
        <v>51.820420958351988</v>
      </c>
      <c r="BG179" s="105">
        <f t="shared" ref="BG179:BG237" si="176">I179/$D179</f>
        <v>0</v>
      </c>
      <c r="BH179" s="105">
        <f t="shared" ref="BH179:BH237" si="177">J179/$D179</f>
        <v>0</v>
      </c>
      <c r="BI179" s="105">
        <f t="shared" ref="BI179:BI237" si="178">K179/$D179</f>
        <v>0</v>
      </c>
      <c r="BJ179" s="105">
        <f t="shared" ref="BJ179:BJ237" si="179">L179/$D179</f>
        <v>24.741562512722389</v>
      </c>
      <c r="BK179" s="105">
        <f t="shared" ref="BK179:BK237" si="180">M179/$D179</f>
        <v>0</v>
      </c>
      <c r="BL179" s="105">
        <f t="shared" ref="BL179:BL237" si="181">N179/$D179</f>
        <v>0</v>
      </c>
      <c r="BM179" s="105">
        <f t="shared" ref="BM179:BM237" si="182">O179/$D179</f>
        <v>0</v>
      </c>
      <c r="BN179" s="105">
        <f t="shared" ref="BN179:BN237" si="183">P179/$D179</f>
        <v>27.990799169482557</v>
      </c>
      <c r="BO179" s="105">
        <f t="shared" ref="BO179:BO237" si="184">Q179/$D179</f>
        <v>9.0531286894923273</v>
      </c>
      <c r="BP179" s="105">
        <f t="shared" ref="BP179:BP237" si="185">R179/$D179</f>
        <v>44.441680576476813</v>
      </c>
      <c r="BQ179" s="105">
        <f t="shared" ref="BQ179:BQ237" si="186">S179/$D179</f>
        <v>0</v>
      </c>
      <c r="BR179" s="105">
        <f t="shared" ref="BR179:BR237" si="187">T179/$D179</f>
        <v>7.2370231649228511</v>
      </c>
      <c r="BS179" s="105">
        <f t="shared" ref="BS179:BS237" si="188">U179/$D179</f>
        <v>0</v>
      </c>
      <c r="BT179" s="105">
        <f t="shared" ref="BT179:BT237" si="189">V179/$D179</f>
        <v>0</v>
      </c>
      <c r="BU179" s="105">
        <f t="shared" ref="BU179:BU237" si="190">W179/$D179</f>
        <v>26.866058706184095</v>
      </c>
      <c r="BV179" s="105">
        <f t="shared" ref="BV179:BV237" si="191">X179/$D179</f>
        <v>297.01555184627284</v>
      </c>
      <c r="BW179" s="105">
        <f t="shared" ref="BW179:BW237" si="192">Y179/$D179</f>
        <v>1576.0300451899195</v>
      </c>
      <c r="BX179" s="105">
        <f t="shared" ref="BX179:BX237" si="193">Z179/$D179</f>
        <v>0</v>
      </c>
      <c r="BY179" s="105">
        <f t="shared" ref="BY179:BY237" si="194">AA179/$D179</f>
        <v>0.89158490412408908</v>
      </c>
      <c r="BZ179" s="105">
        <f t="shared" ref="BZ179:BZ237" si="195">AB179/$D179</f>
        <v>3.8184260880185645</v>
      </c>
    </row>
    <row r="180" spans="1:78" x14ac:dyDescent="0.3">
      <c r="A180" s="18" t="s">
        <v>378</v>
      </c>
      <c r="B180" s="21" t="s">
        <v>379</v>
      </c>
      <c r="C180" s="22">
        <f>_xlfn.XLOOKUP(A180,Rankings!K:K,Rankings!L:L)</f>
        <v>92</v>
      </c>
      <c r="D180" s="118">
        <f>_xlfn.XLOOKUP(A180,Rankings!K:K,Rankings!M:M)</f>
        <v>253.45000000000002</v>
      </c>
      <c r="E180" s="121">
        <v>25832.22</v>
      </c>
      <c r="F180" s="121">
        <v>422.32000000000005</v>
      </c>
      <c r="G180" s="121">
        <v>0</v>
      </c>
      <c r="H180" s="121">
        <v>0</v>
      </c>
      <c r="I180" s="121">
        <v>0</v>
      </c>
      <c r="J180" s="121">
        <v>0</v>
      </c>
      <c r="K180" s="121">
        <v>0</v>
      </c>
      <c r="L180" s="121">
        <v>4412.38</v>
      </c>
      <c r="M180" s="121">
        <v>94.03</v>
      </c>
      <c r="N180" s="121">
        <v>3261.9199999999996</v>
      </c>
      <c r="O180" s="121">
        <v>0</v>
      </c>
      <c r="P180" s="121">
        <v>12860.26999999998</v>
      </c>
      <c r="Q180" s="121">
        <v>6022.36</v>
      </c>
      <c r="R180" s="121">
        <v>9066.81</v>
      </c>
      <c r="S180" s="121">
        <v>0</v>
      </c>
      <c r="T180" s="121">
        <v>2480.0200000000004</v>
      </c>
      <c r="U180" s="121">
        <v>0</v>
      </c>
      <c r="V180" s="121">
        <v>0</v>
      </c>
      <c r="W180" s="121">
        <v>2537.6800000000003</v>
      </c>
      <c r="X180" s="121">
        <v>11410.990000000002</v>
      </c>
      <c r="Y180" s="121">
        <v>331843.85000000003</v>
      </c>
      <c r="Z180" s="121">
        <v>0</v>
      </c>
      <c r="AA180" s="121">
        <v>8227.5</v>
      </c>
      <c r="AB180" s="121">
        <v>635.1099999999999</v>
      </c>
      <c r="AC180" s="121">
        <f t="shared" si="147"/>
        <v>419107.46</v>
      </c>
      <c r="AD180" s="153">
        <f t="shared" si="148"/>
        <v>280.78500000000003</v>
      </c>
      <c r="AE180" s="105">
        <f t="shared" si="149"/>
        <v>4.5904347826086962</v>
      </c>
      <c r="AF180" s="105">
        <f t="shared" si="150"/>
        <v>0</v>
      </c>
      <c r="AG180" s="105">
        <f t="shared" si="151"/>
        <v>0</v>
      </c>
      <c r="AH180" s="105">
        <f t="shared" si="152"/>
        <v>0</v>
      </c>
      <c r="AI180" s="105">
        <f t="shared" si="153"/>
        <v>0</v>
      </c>
      <c r="AJ180" s="105">
        <f t="shared" si="154"/>
        <v>0</v>
      </c>
      <c r="AK180" s="105">
        <f t="shared" si="155"/>
        <v>47.960652173913047</v>
      </c>
      <c r="AL180" s="105">
        <f t="shared" si="156"/>
        <v>1.0220652173913043</v>
      </c>
      <c r="AM180" s="105">
        <f t="shared" si="157"/>
        <v>35.455652173913037</v>
      </c>
      <c r="AN180" s="105">
        <f t="shared" si="158"/>
        <v>0</v>
      </c>
      <c r="AO180" s="105">
        <f t="shared" si="159"/>
        <v>139.78554347826065</v>
      </c>
      <c r="AP180" s="105">
        <f t="shared" si="160"/>
        <v>65.460434782608687</v>
      </c>
      <c r="AQ180" s="105">
        <f t="shared" si="161"/>
        <v>98.552282608695648</v>
      </c>
      <c r="AR180" s="105">
        <f t="shared" si="162"/>
        <v>0</v>
      </c>
      <c r="AS180" s="105">
        <f t="shared" si="163"/>
        <v>26.956739130434787</v>
      </c>
      <c r="AT180" s="105">
        <f t="shared" si="164"/>
        <v>0</v>
      </c>
      <c r="AU180" s="105">
        <f t="shared" si="165"/>
        <v>0</v>
      </c>
      <c r="AV180" s="105">
        <f t="shared" si="166"/>
        <v>27.583478260869569</v>
      </c>
      <c r="AW180" s="105">
        <f t="shared" si="167"/>
        <v>124.03250000000001</v>
      </c>
      <c r="AX180" s="105">
        <f t="shared" si="168"/>
        <v>3606.9983695652177</v>
      </c>
      <c r="AY180" s="105">
        <f t="shared" si="169"/>
        <v>0</v>
      </c>
      <c r="AZ180" s="105">
        <f t="shared" si="170"/>
        <v>89.429347826086953</v>
      </c>
      <c r="BA180" s="105">
        <f t="shared" si="171"/>
        <v>6.9033695652173899</v>
      </c>
      <c r="BB180" s="2"/>
      <c r="BC180" s="105">
        <f t="shared" si="172"/>
        <v>101.92235154862892</v>
      </c>
      <c r="BD180" s="105">
        <f t="shared" si="173"/>
        <v>1.6662852633655554</v>
      </c>
      <c r="BE180" s="105">
        <f t="shared" si="174"/>
        <v>0</v>
      </c>
      <c r="BF180" s="105">
        <f t="shared" si="175"/>
        <v>0</v>
      </c>
      <c r="BG180" s="105">
        <f t="shared" si="176"/>
        <v>0</v>
      </c>
      <c r="BH180" s="105">
        <f t="shared" si="177"/>
        <v>0</v>
      </c>
      <c r="BI180" s="105">
        <f t="shared" si="178"/>
        <v>0</v>
      </c>
      <c r="BJ180" s="105">
        <f t="shared" si="179"/>
        <v>17.409272045768397</v>
      </c>
      <c r="BK180" s="105">
        <f t="shared" si="180"/>
        <v>0.3710001972775695</v>
      </c>
      <c r="BL180" s="105">
        <f t="shared" si="181"/>
        <v>12.870072992700727</v>
      </c>
      <c r="BM180" s="105">
        <f t="shared" si="182"/>
        <v>0</v>
      </c>
      <c r="BN180" s="105">
        <f t="shared" si="183"/>
        <v>50.740856184651726</v>
      </c>
      <c r="BO180" s="105">
        <f t="shared" si="184"/>
        <v>23.76153087393963</v>
      </c>
      <c r="BP180" s="105">
        <f t="shared" si="185"/>
        <v>35.773564805681588</v>
      </c>
      <c r="BQ180" s="105">
        <f t="shared" si="186"/>
        <v>0</v>
      </c>
      <c r="BR180" s="105">
        <f t="shared" si="187"/>
        <v>9.7850463602288436</v>
      </c>
      <c r="BS180" s="105">
        <f t="shared" si="188"/>
        <v>0</v>
      </c>
      <c r="BT180" s="105">
        <f t="shared" si="189"/>
        <v>0</v>
      </c>
      <c r="BU180" s="105">
        <f t="shared" si="190"/>
        <v>10.012546853422766</v>
      </c>
      <c r="BV180" s="105">
        <f t="shared" si="191"/>
        <v>45.022647464983237</v>
      </c>
      <c r="BW180" s="105">
        <f t="shared" si="192"/>
        <v>1309.3069638982049</v>
      </c>
      <c r="BX180" s="105">
        <f t="shared" si="193"/>
        <v>0</v>
      </c>
      <c r="BY180" s="105">
        <f t="shared" si="194"/>
        <v>32.462024067863481</v>
      </c>
      <c r="BZ180" s="105">
        <f t="shared" si="195"/>
        <v>2.5058591438153477</v>
      </c>
    </row>
    <row r="181" spans="1:78" x14ac:dyDescent="0.3">
      <c r="A181" s="18" t="s">
        <v>380</v>
      </c>
      <c r="B181" s="21" t="s">
        <v>381</v>
      </c>
      <c r="C181" s="22">
        <f>_xlfn.XLOOKUP(A181,Rankings!K:K,Rankings!L:L)</f>
        <v>56</v>
      </c>
      <c r="D181" s="118">
        <f>_xlfn.XLOOKUP(A181,Rankings!K:K,Rankings!M:M)</f>
        <v>338.48</v>
      </c>
      <c r="E181" s="121">
        <v>27848.929999999993</v>
      </c>
      <c r="F181" s="121">
        <v>0</v>
      </c>
      <c r="G181" s="121">
        <v>0</v>
      </c>
      <c r="H181" s="121">
        <v>14478.179999999997</v>
      </c>
      <c r="I181" s="121">
        <v>502.32000000000011</v>
      </c>
      <c r="J181" s="121">
        <v>0</v>
      </c>
      <c r="K181" s="121">
        <v>0</v>
      </c>
      <c r="L181" s="121">
        <v>4775.32</v>
      </c>
      <c r="M181" s="121">
        <v>0</v>
      </c>
      <c r="N181" s="121">
        <v>0</v>
      </c>
      <c r="O181" s="121">
        <v>0</v>
      </c>
      <c r="P181" s="121">
        <v>6385.7899999999991</v>
      </c>
      <c r="Q181" s="121">
        <v>4837.8599999999997</v>
      </c>
      <c r="R181" s="121">
        <v>4973.3900000000003</v>
      </c>
      <c r="S181" s="121">
        <v>2113.73</v>
      </c>
      <c r="T181" s="121">
        <v>3419.5</v>
      </c>
      <c r="U181" s="121">
        <v>0</v>
      </c>
      <c r="V181" s="121">
        <v>0</v>
      </c>
      <c r="W181" s="121">
        <v>3995.7400000000002</v>
      </c>
      <c r="X181" s="121">
        <v>101376.22999999997</v>
      </c>
      <c r="Y181" s="121">
        <v>261711.67999999991</v>
      </c>
      <c r="Z181" s="121">
        <v>0</v>
      </c>
      <c r="AA181" s="121">
        <v>1976</v>
      </c>
      <c r="AB181" s="121">
        <v>1038.54</v>
      </c>
      <c r="AC181" s="121">
        <f t="shared" si="147"/>
        <v>439433.20999999985</v>
      </c>
      <c r="AD181" s="153">
        <f t="shared" si="148"/>
        <v>497.3023214285713</v>
      </c>
      <c r="AE181" s="105">
        <f t="shared" si="149"/>
        <v>0</v>
      </c>
      <c r="AF181" s="105">
        <f t="shared" si="150"/>
        <v>0</v>
      </c>
      <c r="AG181" s="105">
        <f t="shared" si="151"/>
        <v>258.53892857142853</v>
      </c>
      <c r="AH181" s="105">
        <f t="shared" si="152"/>
        <v>8.9700000000000024</v>
      </c>
      <c r="AI181" s="105">
        <f t="shared" si="153"/>
        <v>0</v>
      </c>
      <c r="AJ181" s="105">
        <f t="shared" si="154"/>
        <v>0</v>
      </c>
      <c r="AK181" s="105">
        <f t="shared" si="155"/>
        <v>85.273571428571429</v>
      </c>
      <c r="AL181" s="105">
        <f t="shared" si="156"/>
        <v>0</v>
      </c>
      <c r="AM181" s="105">
        <f t="shared" si="157"/>
        <v>0</v>
      </c>
      <c r="AN181" s="105">
        <f t="shared" si="158"/>
        <v>0</v>
      </c>
      <c r="AO181" s="105">
        <f t="shared" si="159"/>
        <v>114.03196428571427</v>
      </c>
      <c r="AP181" s="105">
        <f t="shared" si="160"/>
        <v>86.390357142857141</v>
      </c>
      <c r="AQ181" s="105">
        <f t="shared" si="161"/>
        <v>88.81053571428572</v>
      </c>
      <c r="AR181" s="105">
        <f t="shared" si="162"/>
        <v>37.745178571428575</v>
      </c>
      <c r="AS181" s="105">
        <f t="shared" si="163"/>
        <v>61.0625</v>
      </c>
      <c r="AT181" s="105">
        <f t="shared" si="164"/>
        <v>0</v>
      </c>
      <c r="AU181" s="105">
        <f t="shared" si="165"/>
        <v>0</v>
      </c>
      <c r="AV181" s="105">
        <f t="shared" si="166"/>
        <v>71.352500000000006</v>
      </c>
      <c r="AW181" s="105">
        <f t="shared" si="167"/>
        <v>1810.2898214285708</v>
      </c>
      <c r="AX181" s="105">
        <f t="shared" si="168"/>
        <v>4673.4228571428557</v>
      </c>
      <c r="AY181" s="105">
        <f t="shared" si="169"/>
        <v>0</v>
      </c>
      <c r="AZ181" s="105">
        <f t="shared" si="170"/>
        <v>35.285714285714285</v>
      </c>
      <c r="BA181" s="105">
        <f t="shared" si="171"/>
        <v>18.545357142857142</v>
      </c>
      <c r="BB181" s="2"/>
      <c r="BC181" s="105">
        <f t="shared" si="172"/>
        <v>82.276441739541454</v>
      </c>
      <c r="BD181" s="105">
        <f t="shared" si="173"/>
        <v>0</v>
      </c>
      <c r="BE181" s="105">
        <f t="shared" si="174"/>
        <v>0</v>
      </c>
      <c r="BF181" s="105">
        <f t="shared" si="175"/>
        <v>42.774107775939484</v>
      </c>
      <c r="BG181" s="105">
        <f t="shared" si="176"/>
        <v>1.4840463247459232</v>
      </c>
      <c r="BH181" s="105">
        <f t="shared" si="177"/>
        <v>0</v>
      </c>
      <c r="BI181" s="105">
        <f t="shared" si="178"/>
        <v>0</v>
      </c>
      <c r="BJ181" s="105">
        <f t="shared" si="179"/>
        <v>14.108130465610966</v>
      </c>
      <c r="BK181" s="105">
        <f t="shared" si="180"/>
        <v>0</v>
      </c>
      <c r="BL181" s="105">
        <f t="shared" si="181"/>
        <v>0</v>
      </c>
      <c r="BM181" s="105">
        <f t="shared" si="182"/>
        <v>0</v>
      </c>
      <c r="BN181" s="105">
        <f t="shared" si="183"/>
        <v>18.866077759394937</v>
      </c>
      <c r="BO181" s="105">
        <f t="shared" si="184"/>
        <v>14.292897660127627</v>
      </c>
      <c r="BP181" s="105">
        <f t="shared" si="185"/>
        <v>14.693305365161901</v>
      </c>
      <c r="BQ181" s="105">
        <f t="shared" si="186"/>
        <v>6.24477073977783</v>
      </c>
      <c r="BR181" s="105">
        <f t="shared" si="187"/>
        <v>10.102517135428975</v>
      </c>
      <c r="BS181" s="105">
        <f t="shared" si="188"/>
        <v>0</v>
      </c>
      <c r="BT181" s="105">
        <f t="shared" si="189"/>
        <v>0</v>
      </c>
      <c r="BU181" s="105">
        <f t="shared" si="190"/>
        <v>11.804951548097376</v>
      </c>
      <c r="BV181" s="105">
        <f t="shared" si="191"/>
        <v>299.50434294493016</v>
      </c>
      <c r="BW181" s="105">
        <f t="shared" si="192"/>
        <v>773.19688017017222</v>
      </c>
      <c r="BX181" s="105">
        <f t="shared" si="193"/>
        <v>0</v>
      </c>
      <c r="BY181" s="105">
        <f t="shared" si="194"/>
        <v>5.8378633892696756</v>
      </c>
      <c r="BZ181" s="105">
        <f t="shared" si="195"/>
        <v>3.0682462774757737</v>
      </c>
    </row>
    <row r="182" spans="1:78" x14ac:dyDescent="0.3">
      <c r="A182" s="18" t="s">
        <v>382</v>
      </c>
      <c r="B182" s="21" t="s">
        <v>383</v>
      </c>
      <c r="C182" s="22">
        <f>_xlfn.XLOOKUP(A182,Rankings!K:K,Rankings!L:L)</f>
        <v>65</v>
      </c>
      <c r="D182" s="118">
        <f>_xlfn.XLOOKUP(A182,Rankings!K:K,Rankings!M:M)</f>
        <v>271.24</v>
      </c>
      <c r="E182" s="121">
        <v>21268.10999999999</v>
      </c>
      <c r="F182" s="121">
        <v>0</v>
      </c>
      <c r="G182" s="121">
        <v>0</v>
      </c>
      <c r="H182" s="121">
        <v>14350.399999999998</v>
      </c>
      <c r="I182" s="121">
        <v>0</v>
      </c>
      <c r="J182" s="121">
        <v>0</v>
      </c>
      <c r="K182" s="121">
        <v>0</v>
      </c>
      <c r="L182" s="121">
        <v>3990.41</v>
      </c>
      <c r="M182" s="121">
        <v>-458.72</v>
      </c>
      <c r="N182" s="121">
        <v>2545.4300000000003</v>
      </c>
      <c r="O182" s="121">
        <v>0</v>
      </c>
      <c r="P182" s="121">
        <v>8034.3600000000015</v>
      </c>
      <c r="Q182" s="121">
        <v>-5138.34</v>
      </c>
      <c r="R182" s="121">
        <v>17737.2</v>
      </c>
      <c r="S182" s="121">
        <v>0</v>
      </c>
      <c r="T182" s="121">
        <v>2329.4299999999998</v>
      </c>
      <c r="U182" s="121">
        <v>0</v>
      </c>
      <c r="V182" s="121">
        <v>0</v>
      </c>
      <c r="W182" s="121">
        <v>15796.61</v>
      </c>
      <c r="X182" s="121">
        <v>68166.709999999992</v>
      </c>
      <c r="Y182" s="121">
        <v>174458.49999999997</v>
      </c>
      <c r="Z182" s="121">
        <v>0</v>
      </c>
      <c r="AA182" s="121">
        <v>3494.2</v>
      </c>
      <c r="AB182" s="121">
        <v>1243.3900000000001</v>
      </c>
      <c r="AC182" s="121">
        <f t="shared" si="147"/>
        <v>327817.69</v>
      </c>
      <c r="AD182" s="153">
        <f t="shared" si="148"/>
        <v>327.20169230769216</v>
      </c>
      <c r="AE182" s="105">
        <f t="shared" si="149"/>
        <v>0</v>
      </c>
      <c r="AF182" s="105">
        <f t="shared" si="150"/>
        <v>0</v>
      </c>
      <c r="AG182" s="105">
        <f t="shared" si="151"/>
        <v>220.77538461538458</v>
      </c>
      <c r="AH182" s="105">
        <f t="shared" si="152"/>
        <v>0</v>
      </c>
      <c r="AI182" s="105">
        <f t="shared" si="153"/>
        <v>0</v>
      </c>
      <c r="AJ182" s="105">
        <f t="shared" si="154"/>
        <v>0</v>
      </c>
      <c r="AK182" s="105">
        <f t="shared" si="155"/>
        <v>61.390923076923073</v>
      </c>
      <c r="AL182" s="105">
        <f t="shared" si="156"/>
        <v>-7.0572307692307694</v>
      </c>
      <c r="AM182" s="105">
        <f t="shared" si="157"/>
        <v>39.16046153846154</v>
      </c>
      <c r="AN182" s="105">
        <f t="shared" si="158"/>
        <v>0</v>
      </c>
      <c r="AO182" s="105">
        <f t="shared" si="159"/>
        <v>123.60553846153849</v>
      </c>
      <c r="AP182" s="105">
        <f t="shared" si="160"/>
        <v>-79.05138461538462</v>
      </c>
      <c r="AQ182" s="105">
        <f t="shared" si="161"/>
        <v>272.88</v>
      </c>
      <c r="AR182" s="105">
        <f t="shared" si="162"/>
        <v>0</v>
      </c>
      <c r="AS182" s="105">
        <f t="shared" si="163"/>
        <v>35.837384615384615</v>
      </c>
      <c r="AT182" s="105">
        <f t="shared" si="164"/>
        <v>0</v>
      </c>
      <c r="AU182" s="105">
        <f t="shared" si="165"/>
        <v>0</v>
      </c>
      <c r="AV182" s="105">
        <f t="shared" si="166"/>
        <v>243.02476923076924</v>
      </c>
      <c r="AW182" s="105">
        <f t="shared" si="167"/>
        <v>1048.7186153846153</v>
      </c>
      <c r="AX182" s="105">
        <f t="shared" si="168"/>
        <v>2683.9769230769225</v>
      </c>
      <c r="AY182" s="105">
        <f t="shared" si="169"/>
        <v>0</v>
      </c>
      <c r="AZ182" s="105">
        <f t="shared" si="170"/>
        <v>53.756923076923073</v>
      </c>
      <c r="BA182" s="105">
        <f t="shared" si="171"/>
        <v>19.129076923076923</v>
      </c>
      <c r="BB182" s="2"/>
      <c r="BC182" s="105">
        <f t="shared" si="172"/>
        <v>78.410669517770202</v>
      </c>
      <c r="BD182" s="105">
        <f t="shared" si="173"/>
        <v>0</v>
      </c>
      <c r="BE182" s="105">
        <f t="shared" si="174"/>
        <v>0</v>
      </c>
      <c r="BF182" s="105">
        <f t="shared" si="175"/>
        <v>52.906650936440045</v>
      </c>
      <c r="BG182" s="105">
        <f t="shared" si="176"/>
        <v>0</v>
      </c>
      <c r="BH182" s="105">
        <f t="shared" si="177"/>
        <v>0</v>
      </c>
      <c r="BI182" s="105">
        <f t="shared" si="178"/>
        <v>0</v>
      </c>
      <c r="BJ182" s="105">
        <f t="shared" si="179"/>
        <v>14.711731308066655</v>
      </c>
      <c r="BK182" s="105">
        <f t="shared" si="180"/>
        <v>-1.6911959887922137</v>
      </c>
      <c r="BL182" s="105">
        <f t="shared" si="181"/>
        <v>9.3844197021088345</v>
      </c>
      <c r="BM182" s="105">
        <f t="shared" si="182"/>
        <v>0</v>
      </c>
      <c r="BN182" s="105">
        <f t="shared" si="183"/>
        <v>29.620852381654629</v>
      </c>
      <c r="BO182" s="105">
        <f t="shared" si="184"/>
        <v>-18.943887332251879</v>
      </c>
      <c r="BP182" s="105">
        <f t="shared" si="185"/>
        <v>65.39300988054859</v>
      </c>
      <c r="BQ182" s="105">
        <f t="shared" si="186"/>
        <v>0</v>
      </c>
      <c r="BR182" s="105">
        <f t="shared" si="187"/>
        <v>8.5880769797964884</v>
      </c>
      <c r="BS182" s="105">
        <f t="shared" si="188"/>
        <v>0</v>
      </c>
      <c r="BT182" s="105">
        <f t="shared" si="189"/>
        <v>0</v>
      </c>
      <c r="BU182" s="105">
        <f t="shared" si="190"/>
        <v>58.238497271788823</v>
      </c>
      <c r="BV182" s="105">
        <f t="shared" si="191"/>
        <v>251.31510839109271</v>
      </c>
      <c r="BW182" s="105">
        <f t="shared" si="192"/>
        <v>643.18868898392554</v>
      </c>
      <c r="BX182" s="105">
        <f t="shared" si="193"/>
        <v>0</v>
      </c>
      <c r="BY182" s="105">
        <f t="shared" si="194"/>
        <v>12.882318242147175</v>
      </c>
      <c r="BZ182" s="105">
        <f t="shared" si="195"/>
        <v>4.5840952661849288</v>
      </c>
    </row>
    <row r="183" spans="1:78" x14ac:dyDescent="0.3">
      <c r="A183" s="18" t="s">
        <v>384</v>
      </c>
      <c r="B183" s="21" t="s">
        <v>385</v>
      </c>
      <c r="C183" s="22">
        <f>_xlfn.XLOOKUP(A183,Rankings!K:K,Rankings!L:L)</f>
        <v>70</v>
      </c>
      <c r="D183" s="118">
        <f>_xlfn.XLOOKUP(A183,Rankings!K:K,Rankings!M:M)</f>
        <v>538.01</v>
      </c>
      <c r="E183" s="121">
        <v>26999.040000000001</v>
      </c>
      <c r="F183" s="121">
        <v>0</v>
      </c>
      <c r="G183" s="121">
        <v>0</v>
      </c>
      <c r="H183" s="121">
        <v>15733.110000000002</v>
      </c>
      <c r="I183" s="121">
        <v>0</v>
      </c>
      <c r="J183" s="121">
        <v>0</v>
      </c>
      <c r="K183" s="121">
        <v>0</v>
      </c>
      <c r="L183" s="121">
        <v>6478.079999999999</v>
      </c>
      <c r="M183" s="121">
        <v>8270.0399999999991</v>
      </c>
      <c r="N183" s="121">
        <v>7195.6600000000008</v>
      </c>
      <c r="O183" s="121">
        <v>0</v>
      </c>
      <c r="P183" s="121">
        <v>8284.989999999998</v>
      </c>
      <c r="Q183" s="121">
        <v>17931.54</v>
      </c>
      <c r="R183" s="121">
        <v>19954.449999999993</v>
      </c>
      <c r="S183" s="121">
        <v>0</v>
      </c>
      <c r="T183" s="121">
        <v>2409.4299999999998</v>
      </c>
      <c r="U183" s="121">
        <v>0</v>
      </c>
      <c r="V183" s="121">
        <v>0</v>
      </c>
      <c r="W183" s="121">
        <v>3441.13</v>
      </c>
      <c r="X183" s="121">
        <v>104029.98</v>
      </c>
      <c r="Y183" s="121">
        <v>238575.55999999994</v>
      </c>
      <c r="Z183" s="121">
        <v>0</v>
      </c>
      <c r="AA183" s="121">
        <v>1672.5</v>
      </c>
      <c r="AB183" s="121">
        <v>989.91999999999985</v>
      </c>
      <c r="AC183" s="121">
        <f t="shared" si="147"/>
        <v>461965.42999999993</v>
      </c>
      <c r="AD183" s="153">
        <f t="shared" si="148"/>
        <v>385.70057142857144</v>
      </c>
      <c r="AE183" s="105">
        <f t="shared" si="149"/>
        <v>0</v>
      </c>
      <c r="AF183" s="105">
        <f t="shared" si="150"/>
        <v>0</v>
      </c>
      <c r="AG183" s="105">
        <f t="shared" si="151"/>
        <v>224.75871428571432</v>
      </c>
      <c r="AH183" s="105">
        <f t="shared" si="152"/>
        <v>0</v>
      </c>
      <c r="AI183" s="105">
        <f t="shared" si="153"/>
        <v>0</v>
      </c>
      <c r="AJ183" s="105">
        <f t="shared" si="154"/>
        <v>0</v>
      </c>
      <c r="AK183" s="105">
        <f t="shared" si="155"/>
        <v>92.543999999999983</v>
      </c>
      <c r="AL183" s="105">
        <f t="shared" si="156"/>
        <v>118.14342857142856</v>
      </c>
      <c r="AM183" s="105">
        <f t="shared" si="157"/>
        <v>102.79514285714286</v>
      </c>
      <c r="AN183" s="105">
        <f t="shared" si="158"/>
        <v>0</v>
      </c>
      <c r="AO183" s="105">
        <f t="shared" si="159"/>
        <v>118.35699999999997</v>
      </c>
      <c r="AP183" s="105">
        <f t="shared" si="160"/>
        <v>256.16485714285716</v>
      </c>
      <c r="AQ183" s="105">
        <f t="shared" si="161"/>
        <v>285.06357142857132</v>
      </c>
      <c r="AR183" s="105">
        <f t="shared" si="162"/>
        <v>0</v>
      </c>
      <c r="AS183" s="105">
        <f t="shared" si="163"/>
        <v>34.420428571428566</v>
      </c>
      <c r="AT183" s="105">
        <f t="shared" si="164"/>
        <v>0</v>
      </c>
      <c r="AU183" s="105">
        <f t="shared" si="165"/>
        <v>0</v>
      </c>
      <c r="AV183" s="105">
        <f t="shared" si="166"/>
        <v>49.158999999999999</v>
      </c>
      <c r="AW183" s="105">
        <f t="shared" si="167"/>
        <v>1486.1425714285713</v>
      </c>
      <c r="AX183" s="105">
        <f t="shared" si="168"/>
        <v>3408.2222857142847</v>
      </c>
      <c r="AY183" s="105">
        <f t="shared" si="169"/>
        <v>0</v>
      </c>
      <c r="AZ183" s="105">
        <f t="shared" si="170"/>
        <v>23.892857142857142</v>
      </c>
      <c r="BA183" s="105">
        <f t="shared" si="171"/>
        <v>14.141714285714283</v>
      </c>
      <c r="BB183" s="2"/>
      <c r="BC183" s="105">
        <f t="shared" si="172"/>
        <v>50.183156446906196</v>
      </c>
      <c r="BD183" s="105">
        <f t="shared" si="173"/>
        <v>0</v>
      </c>
      <c r="BE183" s="105">
        <f t="shared" si="174"/>
        <v>0</v>
      </c>
      <c r="BF183" s="105">
        <f t="shared" si="175"/>
        <v>29.243155331685291</v>
      </c>
      <c r="BG183" s="105">
        <f t="shared" si="176"/>
        <v>0</v>
      </c>
      <c r="BH183" s="105">
        <f t="shared" si="177"/>
        <v>0</v>
      </c>
      <c r="BI183" s="105">
        <f t="shared" si="178"/>
        <v>0</v>
      </c>
      <c r="BJ183" s="105">
        <f t="shared" si="179"/>
        <v>12.040817085184289</v>
      </c>
      <c r="BK183" s="105">
        <f t="shared" si="180"/>
        <v>15.37153584505864</v>
      </c>
      <c r="BL183" s="105">
        <f t="shared" si="181"/>
        <v>13.374584115536887</v>
      </c>
      <c r="BM183" s="105">
        <f t="shared" si="182"/>
        <v>0</v>
      </c>
      <c r="BN183" s="105">
        <f t="shared" si="183"/>
        <v>15.399323432649947</v>
      </c>
      <c r="BO183" s="105">
        <f t="shared" si="184"/>
        <v>33.329380494786342</v>
      </c>
      <c r="BP183" s="105">
        <f t="shared" si="185"/>
        <v>37.089366368654844</v>
      </c>
      <c r="BQ183" s="105">
        <f t="shared" si="186"/>
        <v>0</v>
      </c>
      <c r="BR183" s="105">
        <f t="shared" si="187"/>
        <v>4.4784111819482906</v>
      </c>
      <c r="BS183" s="105">
        <f t="shared" si="188"/>
        <v>0</v>
      </c>
      <c r="BT183" s="105">
        <f t="shared" si="189"/>
        <v>0</v>
      </c>
      <c r="BU183" s="105">
        <f t="shared" si="190"/>
        <v>6.3960335309752612</v>
      </c>
      <c r="BV183" s="105">
        <f t="shared" si="191"/>
        <v>193.36068102823367</v>
      </c>
      <c r="BW183" s="105">
        <f t="shared" si="192"/>
        <v>443.44075388933283</v>
      </c>
      <c r="BX183" s="105">
        <f t="shared" si="193"/>
        <v>0</v>
      </c>
      <c r="BY183" s="105">
        <f t="shared" si="194"/>
        <v>3.1086782773554393</v>
      </c>
      <c r="BZ183" s="105">
        <f t="shared" si="195"/>
        <v>1.839965799892195</v>
      </c>
    </row>
    <row r="184" spans="1:78" x14ac:dyDescent="0.3">
      <c r="A184" s="18" t="s">
        <v>386</v>
      </c>
      <c r="B184" s="21" t="s">
        <v>387</v>
      </c>
      <c r="C184" s="22">
        <f>_xlfn.XLOOKUP(A184,Rankings!K:K,Rankings!L:L)</f>
        <v>43</v>
      </c>
      <c r="D184" s="118">
        <f>_xlfn.XLOOKUP(A184,Rankings!K:K,Rankings!M:M)</f>
        <v>405.94</v>
      </c>
      <c r="E184" s="121">
        <v>20315.37000000001</v>
      </c>
      <c r="F184" s="121">
        <v>0</v>
      </c>
      <c r="G184" s="121">
        <v>0</v>
      </c>
      <c r="H184" s="121">
        <v>0</v>
      </c>
      <c r="I184" s="121">
        <v>0</v>
      </c>
      <c r="J184" s="121">
        <v>0</v>
      </c>
      <c r="K184" s="121">
        <v>0</v>
      </c>
      <c r="L184" s="121">
        <v>5603.92</v>
      </c>
      <c r="M184" s="121">
        <v>10923.73</v>
      </c>
      <c r="N184" s="121">
        <v>3260.67</v>
      </c>
      <c r="O184" s="121">
        <v>0</v>
      </c>
      <c r="P184" s="121">
        <v>4352.9500000000016</v>
      </c>
      <c r="Q184" s="121">
        <v>4902.6399999999994</v>
      </c>
      <c r="R184" s="121">
        <v>9799.1900000000023</v>
      </c>
      <c r="S184" s="121">
        <v>0</v>
      </c>
      <c r="T184" s="121">
        <v>2383.25</v>
      </c>
      <c r="U184" s="121">
        <v>0</v>
      </c>
      <c r="V184" s="121">
        <v>0</v>
      </c>
      <c r="W184" s="121">
        <v>480</v>
      </c>
      <c r="X184" s="121">
        <v>65620.880000000019</v>
      </c>
      <c r="Y184" s="121">
        <v>189960.09000000003</v>
      </c>
      <c r="Z184" s="121">
        <v>0</v>
      </c>
      <c r="AA184" s="121">
        <v>1078</v>
      </c>
      <c r="AB184" s="121">
        <v>1562.9299999999998</v>
      </c>
      <c r="AC184" s="121">
        <f t="shared" si="147"/>
        <v>320243.62000000005</v>
      </c>
      <c r="AD184" s="153">
        <f t="shared" si="148"/>
        <v>472.4504651162793</v>
      </c>
      <c r="AE184" s="105">
        <f t="shared" si="149"/>
        <v>0</v>
      </c>
      <c r="AF184" s="105">
        <f t="shared" si="150"/>
        <v>0</v>
      </c>
      <c r="AG184" s="105">
        <f t="shared" si="151"/>
        <v>0</v>
      </c>
      <c r="AH184" s="105">
        <f t="shared" si="152"/>
        <v>0</v>
      </c>
      <c r="AI184" s="105">
        <f t="shared" si="153"/>
        <v>0</v>
      </c>
      <c r="AJ184" s="105">
        <f t="shared" si="154"/>
        <v>0</v>
      </c>
      <c r="AK184" s="105">
        <f t="shared" si="155"/>
        <v>130.32372093023255</v>
      </c>
      <c r="AL184" s="105">
        <f t="shared" si="156"/>
        <v>254.04023255813954</v>
      </c>
      <c r="AM184" s="105">
        <f t="shared" si="157"/>
        <v>75.829534883720939</v>
      </c>
      <c r="AN184" s="105">
        <f t="shared" si="158"/>
        <v>0</v>
      </c>
      <c r="AO184" s="105">
        <f t="shared" si="159"/>
        <v>101.23139534883725</v>
      </c>
      <c r="AP184" s="105">
        <f t="shared" si="160"/>
        <v>114.01488372093021</v>
      </c>
      <c r="AQ184" s="105">
        <f t="shared" si="161"/>
        <v>227.88813953488378</v>
      </c>
      <c r="AR184" s="105">
        <f t="shared" si="162"/>
        <v>0</v>
      </c>
      <c r="AS184" s="105">
        <f t="shared" si="163"/>
        <v>55.424418604651166</v>
      </c>
      <c r="AT184" s="105">
        <f t="shared" si="164"/>
        <v>0</v>
      </c>
      <c r="AU184" s="105">
        <f t="shared" si="165"/>
        <v>0</v>
      </c>
      <c r="AV184" s="105">
        <f t="shared" si="166"/>
        <v>11.162790697674419</v>
      </c>
      <c r="AW184" s="105">
        <f t="shared" si="167"/>
        <v>1526.0669767441866</v>
      </c>
      <c r="AX184" s="105">
        <f t="shared" si="168"/>
        <v>4417.6765116279075</v>
      </c>
      <c r="AY184" s="105">
        <f t="shared" si="169"/>
        <v>0</v>
      </c>
      <c r="AZ184" s="105">
        <f t="shared" si="170"/>
        <v>25.069767441860463</v>
      </c>
      <c r="BA184" s="105">
        <f t="shared" si="171"/>
        <v>36.347209302325581</v>
      </c>
      <c r="BB184" s="2"/>
      <c r="BC184" s="105">
        <f t="shared" si="172"/>
        <v>50.045252993053182</v>
      </c>
      <c r="BD184" s="105">
        <f t="shared" si="173"/>
        <v>0</v>
      </c>
      <c r="BE184" s="105">
        <f t="shared" si="174"/>
        <v>0</v>
      </c>
      <c r="BF184" s="105">
        <f t="shared" si="175"/>
        <v>0</v>
      </c>
      <c r="BG184" s="105">
        <f t="shared" si="176"/>
        <v>0</v>
      </c>
      <c r="BH184" s="105">
        <f t="shared" si="177"/>
        <v>0</v>
      </c>
      <c r="BI184" s="105">
        <f t="shared" si="178"/>
        <v>0</v>
      </c>
      <c r="BJ184" s="105">
        <f t="shared" si="179"/>
        <v>13.804798738729861</v>
      </c>
      <c r="BK184" s="105">
        <f t="shared" si="180"/>
        <v>26.9097157215352</v>
      </c>
      <c r="BL184" s="105">
        <f t="shared" si="181"/>
        <v>8.0323939498448045</v>
      </c>
      <c r="BM184" s="105">
        <f t="shared" si="182"/>
        <v>0</v>
      </c>
      <c r="BN184" s="105">
        <f t="shared" si="183"/>
        <v>10.723136424102089</v>
      </c>
      <c r="BO184" s="105">
        <f t="shared" si="184"/>
        <v>12.0772527959797</v>
      </c>
      <c r="BP184" s="105">
        <f t="shared" si="185"/>
        <v>24.139503374882995</v>
      </c>
      <c r="BQ184" s="105">
        <f t="shared" si="186"/>
        <v>0</v>
      </c>
      <c r="BR184" s="105">
        <f t="shared" si="187"/>
        <v>5.8709415184510023</v>
      </c>
      <c r="BS184" s="105">
        <f t="shared" si="188"/>
        <v>0</v>
      </c>
      <c r="BT184" s="105">
        <f t="shared" si="189"/>
        <v>0</v>
      </c>
      <c r="BU184" s="105">
        <f t="shared" si="190"/>
        <v>1.1824407547913485</v>
      </c>
      <c r="BV184" s="105">
        <f t="shared" si="191"/>
        <v>161.65167266098442</v>
      </c>
      <c r="BW184" s="105">
        <f t="shared" si="192"/>
        <v>467.95115041631777</v>
      </c>
      <c r="BX184" s="105">
        <f t="shared" si="193"/>
        <v>0</v>
      </c>
      <c r="BY184" s="105">
        <f t="shared" si="194"/>
        <v>2.6555648618022367</v>
      </c>
      <c r="BZ184" s="105">
        <f t="shared" si="195"/>
        <v>3.8501502685125879</v>
      </c>
    </row>
    <row r="185" spans="1:78" x14ac:dyDescent="0.3">
      <c r="A185" s="18" t="s">
        <v>388</v>
      </c>
      <c r="B185" s="21" t="s">
        <v>389</v>
      </c>
      <c r="C185" s="22">
        <f>_xlfn.XLOOKUP(A185,Rankings!K:K,Rankings!L:L)</f>
        <v>56</v>
      </c>
      <c r="D185" s="118">
        <f>_xlfn.XLOOKUP(A185,Rankings!K:K,Rankings!M:M)</f>
        <v>327.86</v>
      </c>
      <c r="E185" s="121">
        <v>29496.79</v>
      </c>
      <c r="F185" s="121">
        <v>0</v>
      </c>
      <c r="G185" s="121">
        <v>0</v>
      </c>
      <c r="H185" s="121">
        <v>0</v>
      </c>
      <c r="I185" s="121">
        <v>0</v>
      </c>
      <c r="J185" s="121">
        <v>0</v>
      </c>
      <c r="K185" s="121">
        <v>0</v>
      </c>
      <c r="L185" s="121">
        <v>106.42</v>
      </c>
      <c r="M185" s="121">
        <v>0</v>
      </c>
      <c r="N185" s="121">
        <v>3398.5800000000004</v>
      </c>
      <c r="O185" s="121">
        <v>0</v>
      </c>
      <c r="P185" s="121">
        <v>6582.4699999999921</v>
      </c>
      <c r="Q185" s="121">
        <v>4573.33</v>
      </c>
      <c r="R185" s="121">
        <v>24785.680000000004</v>
      </c>
      <c r="S185" s="121">
        <v>0</v>
      </c>
      <c r="T185" s="121">
        <v>1750.59</v>
      </c>
      <c r="U185" s="121">
        <v>0</v>
      </c>
      <c r="V185" s="121">
        <v>0</v>
      </c>
      <c r="W185" s="121">
        <v>3038.4000000000005</v>
      </c>
      <c r="X185" s="121">
        <v>45560.680000000015</v>
      </c>
      <c r="Y185" s="121">
        <v>243215.43999999997</v>
      </c>
      <c r="Z185" s="121">
        <v>0</v>
      </c>
      <c r="AA185" s="121">
        <v>1456.79</v>
      </c>
      <c r="AB185" s="121">
        <v>391.94</v>
      </c>
      <c r="AC185" s="121">
        <f t="shared" si="147"/>
        <v>364357.11</v>
      </c>
      <c r="AD185" s="153">
        <f t="shared" si="148"/>
        <v>526.72839285714292</v>
      </c>
      <c r="AE185" s="105">
        <f t="shared" si="149"/>
        <v>0</v>
      </c>
      <c r="AF185" s="105">
        <f t="shared" si="150"/>
        <v>0</v>
      </c>
      <c r="AG185" s="105">
        <f t="shared" si="151"/>
        <v>0</v>
      </c>
      <c r="AH185" s="105">
        <f t="shared" si="152"/>
        <v>0</v>
      </c>
      <c r="AI185" s="105">
        <f t="shared" si="153"/>
        <v>0</v>
      </c>
      <c r="AJ185" s="105">
        <f t="shared" si="154"/>
        <v>0</v>
      </c>
      <c r="AK185" s="105">
        <f t="shared" si="155"/>
        <v>1.9003571428571429</v>
      </c>
      <c r="AL185" s="105">
        <f t="shared" si="156"/>
        <v>0</v>
      </c>
      <c r="AM185" s="105">
        <f t="shared" si="157"/>
        <v>60.688928571428576</v>
      </c>
      <c r="AN185" s="105">
        <f t="shared" si="158"/>
        <v>0</v>
      </c>
      <c r="AO185" s="105">
        <f t="shared" si="159"/>
        <v>117.544107142857</v>
      </c>
      <c r="AP185" s="105">
        <f t="shared" si="160"/>
        <v>81.666607142857146</v>
      </c>
      <c r="AQ185" s="105">
        <f t="shared" si="161"/>
        <v>442.60142857142864</v>
      </c>
      <c r="AR185" s="105">
        <f t="shared" si="162"/>
        <v>0</v>
      </c>
      <c r="AS185" s="105">
        <f t="shared" si="163"/>
        <v>31.260535714285712</v>
      </c>
      <c r="AT185" s="105">
        <f t="shared" si="164"/>
        <v>0</v>
      </c>
      <c r="AU185" s="105">
        <f t="shared" si="165"/>
        <v>0</v>
      </c>
      <c r="AV185" s="105">
        <f t="shared" si="166"/>
        <v>54.257142857142867</v>
      </c>
      <c r="AW185" s="105">
        <f t="shared" si="167"/>
        <v>813.58357142857164</v>
      </c>
      <c r="AX185" s="105">
        <f t="shared" si="168"/>
        <v>4343.1328571428567</v>
      </c>
      <c r="AY185" s="105">
        <f t="shared" si="169"/>
        <v>0</v>
      </c>
      <c r="AZ185" s="105">
        <f t="shared" si="170"/>
        <v>26.014107142857142</v>
      </c>
      <c r="BA185" s="105">
        <f t="shared" si="171"/>
        <v>6.9989285714285714</v>
      </c>
      <c r="BB185" s="2"/>
      <c r="BC185" s="105">
        <f t="shared" si="172"/>
        <v>89.967638626242902</v>
      </c>
      <c r="BD185" s="105">
        <f t="shared" si="173"/>
        <v>0</v>
      </c>
      <c r="BE185" s="105">
        <f t="shared" si="174"/>
        <v>0</v>
      </c>
      <c r="BF185" s="105">
        <f t="shared" si="175"/>
        <v>0</v>
      </c>
      <c r="BG185" s="105">
        <f t="shared" si="176"/>
        <v>0</v>
      </c>
      <c r="BH185" s="105">
        <f t="shared" si="177"/>
        <v>0</v>
      </c>
      <c r="BI185" s="105">
        <f t="shared" si="178"/>
        <v>0</v>
      </c>
      <c r="BJ185" s="105">
        <f t="shared" si="179"/>
        <v>0.32458976392362593</v>
      </c>
      <c r="BK185" s="105">
        <f t="shared" si="180"/>
        <v>0</v>
      </c>
      <c r="BL185" s="105">
        <f t="shared" si="181"/>
        <v>10.365948880619777</v>
      </c>
      <c r="BM185" s="105">
        <f t="shared" si="182"/>
        <v>0</v>
      </c>
      <c r="BN185" s="105">
        <f t="shared" si="183"/>
        <v>20.077075581040663</v>
      </c>
      <c r="BO185" s="105">
        <f t="shared" si="184"/>
        <v>13.949033123894344</v>
      </c>
      <c r="BP185" s="105">
        <f t="shared" si="185"/>
        <v>75.598365155859213</v>
      </c>
      <c r="BQ185" s="105">
        <f t="shared" si="186"/>
        <v>0</v>
      </c>
      <c r="BR185" s="105">
        <f t="shared" si="187"/>
        <v>5.3394436649789538</v>
      </c>
      <c r="BS185" s="105">
        <f t="shared" si="188"/>
        <v>0</v>
      </c>
      <c r="BT185" s="105">
        <f t="shared" si="189"/>
        <v>0</v>
      </c>
      <c r="BU185" s="105">
        <f t="shared" si="190"/>
        <v>9.2673702189959144</v>
      </c>
      <c r="BV185" s="105">
        <f t="shared" si="191"/>
        <v>138.96382602330266</v>
      </c>
      <c r="BW185" s="105">
        <f t="shared" si="192"/>
        <v>741.82712133227585</v>
      </c>
      <c r="BX185" s="105">
        <f t="shared" si="193"/>
        <v>0</v>
      </c>
      <c r="BY185" s="105">
        <f t="shared" si="194"/>
        <v>4.4433294698956871</v>
      </c>
      <c r="BZ185" s="105">
        <f t="shared" si="195"/>
        <v>1.1954492771304825</v>
      </c>
    </row>
    <row r="186" spans="1:78" x14ac:dyDescent="0.3">
      <c r="A186" s="18" t="s">
        <v>390</v>
      </c>
      <c r="B186" s="21" t="s">
        <v>391</v>
      </c>
      <c r="C186" s="22">
        <f>_xlfn.XLOOKUP(A186,Rankings!K:K,Rankings!L:L)</f>
        <v>41</v>
      </c>
      <c r="D186" s="118">
        <f>_xlfn.XLOOKUP(A186,Rankings!K:K,Rankings!M:M)</f>
        <v>233.62</v>
      </c>
      <c r="E186" s="121">
        <v>20975.439999999999</v>
      </c>
      <c r="F186" s="121">
        <v>0</v>
      </c>
      <c r="G186" s="121">
        <v>0</v>
      </c>
      <c r="H186" s="121">
        <v>0</v>
      </c>
      <c r="I186" s="121">
        <v>0</v>
      </c>
      <c r="J186" s="121">
        <v>0</v>
      </c>
      <c r="K186" s="121">
        <v>0</v>
      </c>
      <c r="L186" s="121">
        <v>2510.9499999999998</v>
      </c>
      <c r="M186" s="121">
        <v>0</v>
      </c>
      <c r="N186" s="121">
        <v>0</v>
      </c>
      <c r="O186" s="121">
        <v>0</v>
      </c>
      <c r="P186" s="121">
        <v>5098.18</v>
      </c>
      <c r="Q186" s="121">
        <v>123.36999999999971</v>
      </c>
      <c r="R186" s="121">
        <v>10686.489999999998</v>
      </c>
      <c r="S186" s="121">
        <v>2880.33</v>
      </c>
      <c r="T186" s="121">
        <v>2949.0199999999991</v>
      </c>
      <c r="U186" s="121">
        <v>0</v>
      </c>
      <c r="V186" s="121">
        <v>0</v>
      </c>
      <c r="W186" s="121">
        <v>19110.699999999997</v>
      </c>
      <c r="X186" s="121">
        <v>91044.440000000017</v>
      </c>
      <c r="Y186" s="121">
        <v>233265.93999999992</v>
      </c>
      <c r="Z186" s="121">
        <v>0</v>
      </c>
      <c r="AA186" s="121">
        <v>2291</v>
      </c>
      <c r="AB186" s="121">
        <v>1294.75</v>
      </c>
      <c r="AC186" s="121">
        <f t="shared" si="147"/>
        <v>392230.60999999993</v>
      </c>
      <c r="AD186" s="153">
        <f t="shared" si="148"/>
        <v>511.59609756097558</v>
      </c>
      <c r="AE186" s="105">
        <f t="shared" si="149"/>
        <v>0</v>
      </c>
      <c r="AF186" s="105">
        <f t="shared" si="150"/>
        <v>0</v>
      </c>
      <c r="AG186" s="105">
        <f t="shared" si="151"/>
        <v>0</v>
      </c>
      <c r="AH186" s="105">
        <f t="shared" si="152"/>
        <v>0</v>
      </c>
      <c r="AI186" s="105">
        <f t="shared" si="153"/>
        <v>0</v>
      </c>
      <c r="AJ186" s="105">
        <f t="shared" si="154"/>
        <v>0</v>
      </c>
      <c r="AK186" s="105">
        <f t="shared" si="155"/>
        <v>61.242682926829261</v>
      </c>
      <c r="AL186" s="105">
        <f t="shared" si="156"/>
        <v>0</v>
      </c>
      <c r="AM186" s="105">
        <f t="shared" si="157"/>
        <v>0</v>
      </c>
      <c r="AN186" s="105">
        <f t="shared" si="158"/>
        <v>0</v>
      </c>
      <c r="AO186" s="105">
        <f t="shared" si="159"/>
        <v>124.3458536585366</v>
      </c>
      <c r="AP186" s="105">
        <f t="shared" si="160"/>
        <v>3.0090243902438951</v>
      </c>
      <c r="AQ186" s="105">
        <f t="shared" si="161"/>
        <v>260.64609756097553</v>
      </c>
      <c r="AR186" s="105">
        <f t="shared" si="162"/>
        <v>70.251951219512193</v>
      </c>
      <c r="AS186" s="105">
        <f t="shared" si="163"/>
        <v>71.927317073170713</v>
      </c>
      <c r="AT186" s="105">
        <f t="shared" si="164"/>
        <v>0</v>
      </c>
      <c r="AU186" s="105">
        <f t="shared" si="165"/>
        <v>0</v>
      </c>
      <c r="AV186" s="105">
        <f t="shared" si="166"/>
        <v>466.11463414634142</v>
      </c>
      <c r="AW186" s="105">
        <f t="shared" si="167"/>
        <v>2220.596097560976</v>
      </c>
      <c r="AX186" s="105">
        <f t="shared" si="168"/>
        <v>5689.4131707317056</v>
      </c>
      <c r="AY186" s="105">
        <f t="shared" si="169"/>
        <v>0</v>
      </c>
      <c r="AZ186" s="105">
        <f t="shared" si="170"/>
        <v>55.878048780487802</v>
      </c>
      <c r="BA186" s="105">
        <f t="shared" si="171"/>
        <v>31.579268292682926</v>
      </c>
      <c r="BB186" s="2"/>
      <c r="BC186" s="105">
        <f t="shared" si="172"/>
        <v>89.784436264018481</v>
      </c>
      <c r="BD186" s="105">
        <f t="shared" si="173"/>
        <v>0</v>
      </c>
      <c r="BE186" s="105">
        <f t="shared" si="174"/>
        <v>0</v>
      </c>
      <c r="BF186" s="105">
        <f t="shared" si="175"/>
        <v>0</v>
      </c>
      <c r="BG186" s="105">
        <f t="shared" si="176"/>
        <v>0</v>
      </c>
      <c r="BH186" s="105">
        <f t="shared" si="177"/>
        <v>0</v>
      </c>
      <c r="BI186" s="105">
        <f t="shared" si="178"/>
        <v>0</v>
      </c>
      <c r="BJ186" s="105">
        <f t="shared" si="179"/>
        <v>10.748009588220185</v>
      </c>
      <c r="BK186" s="105">
        <f t="shared" si="180"/>
        <v>0</v>
      </c>
      <c r="BL186" s="105">
        <f t="shared" si="181"/>
        <v>0</v>
      </c>
      <c r="BM186" s="105">
        <f t="shared" si="182"/>
        <v>0</v>
      </c>
      <c r="BN186" s="105">
        <f t="shared" si="183"/>
        <v>21.822532317438576</v>
      </c>
      <c r="BO186" s="105">
        <f t="shared" si="184"/>
        <v>0.52807978768940889</v>
      </c>
      <c r="BP186" s="105">
        <f t="shared" si="185"/>
        <v>45.743044259909247</v>
      </c>
      <c r="BQ186" s="105">
        <f t="shared" si="186"/>
        <v>12.329124218816881</v>
      </c>
      <c r="BR186" s="105">
        <f t="shared" si="187"/>
        <v>12.623148703021997</v>
      </c>
      <c r="BS186" s="105">
        <f t="shared" si="188"/>
        <v>0</v>
      </c>
      <c r="BT186" s="105">
        <f t="shared" si="189"/>
        <v>0</v>
      </c>
      <c r="BU186" s="105">
        <f t="shared" si="190"/>
        <v>81.802499785977218</v>
      </c>
      <c r="BV186" s="105">
        <f t="shared" si="191"/>
        <v>389.71166852153078</v>
      </c>
      <c r="BW186" s="105">
        <f t="shared" si="192"/>
        <v>998.4844619467508</v>
      </c>
      <c r="BX186" s="105">
        <f t="shared" si="193"/>
        <v>0</v>
      </c>
      <c r="BY186" s="105">
        <f t="shared" si="194"/>
        <v>9.8065234140912594</v>
      </c>
      <c r="BZ186" s="105">
        <f t="shared" si="195"/>
        <v>5.5421196815341149</v>
      </c>
    </row>
    <row r="187" spans="1:78" x14ac:dyDescent="0.3">
      <c r="A187" s="18" t="s">
        <v>392</v>
      </c>
      <c r="B187" s="21" t="s">
        <v>393</v>
      </c>
      <c r="C187" s="22">
        <f>_xlfn.XLOOKUP(A187,Rankings!K:K,Rankings!L:L)</f>
        <v>58</v>
      </c>
      <c r="D187" s="118">
        <f>_xlfn.XLOOKUP(A187,Rankings!K:K,Rankings!M:M)</f>
        <v>283.7</v>
      </c>
      <c r="E187" s="121">
        <v>29495.24</v>
      </c>
      <c r="F187" s="121">
        <v>0</v>
      </c>
      <c r="G187" s="121">
        <v>0</v>
      </c>
      <c r="H187" s="121">
        <v>0</v>
      </c>
      <c r="I187" s="121">
        <v>0</v>
      </c>
      <c r="J187" s="121">
        <v>0</v>
      </c>
      <c r="K187" s="121">
        <v>0</v>
      </c>
      <c r="L187" s="121">
        <v>2293.0800000000004</v>
      </c>
      <c r="M187" s="121">
        <v>0</v>
      </c>
      <c r="N187" s="121">
        <v>0</v>
      </c>
      <c r="O187" s="121">
        <v>0</v>
      </c>
      <c r="P187" s="121">
        <v>4251.4099999999944</v>
      </c>
      <c r="Q187" s="121">
        <v>7717.61</v>
      </c>
      <c r="R187" s="121">
        <v>13901.450000000004</v>
      </c>
      <c r="S187" s="121">
        <v>2645.05</v>
      </c>
      <c r="T187" s="121">
        <v>2580.2799999999997</v>
      </c>
      <c r="U187" s="121">
        <v>0</v>
      </c>
      <c r="V187" s="121">
        <v>0</v>
      </c>
      <c r="W187" s="121">
        <v>149</v>
      </c>
      <c r="X187" s="121">
        <v>110517.69</v>
      </c>
      <c r="Y187" s="121">
        <v>254145.85000000006</v>
      </c>
      <c r="Z187" s="121">
        <v>0</v>
      </c>
      <c r="AA187" s="121">
        <v>780</v>
      </c>
      <c r="AB187" s="121">
        <v>1450.3000000000002</v>
      </c>
      <c r="AC187" s="121">
        <f t="shared" si="147"/>
        <v>429926.96</v>
      </c>
      <c r="AD187" s="153">
        <f t="shared" si="148"/>
        <v>508.5386206896552</v>
      </c>
      <c r="AE187" s="105">
        <f t="shared" si="149"/>
        <v>0</v>
      </c>
      <c r="AF187" s="105">
        <f t="shared" si="150"/>
        <v>0</v>
      </c>
      <c r="AG187" s="105">
        <f t="shared" si="151"/>
        <v>0</v>
      </c>
      <c r="AH187" s="105">
        <f t="shared" si="152"/>
        <v>0</v>
      </c>
      <c r="AI187" s="105">
        <f t="shared" si="153"/>
        <v>0</v>
      </c>
      <c r="AJ187" s="105">
        <f t="shared" si="154"/>
        <v>0</v>
      </c>
      <c r="AK187" s="105">
        <f t="shared" si="155"/>
        <v>39.535862068965521</v>
      </c>
      <c r="AL187" s="105">
        <f t="shared" si="156"/>
        <v>0</v>
      </c>
      <c r="AM187" s="105">
        <f t="shared" si="157"/>
        <v>0</v>
      </c>
      <c r="AN187" s="105">
        <f t="shared" si="158"/>
        <v>0</v>
      </c>
      <c r="AO187" s="105">
        <f t="shared" si="159"/>
        <v>73.300172413793007</v>
      </c>
      <c r="AP187" s="105">
        <f t="shared" si="160"/>
        <v>133.06224137931034</v>
      </c>
      <c r="AQ187" s="105">
        <f t="shared" si="161"/>
        <v>239.68017241379317</v>
      </c>
      <c r="AR187" s="105">
        <f t="shared" si="162"/>
        <v>45.604310344827589</v>
      </c>
      <c r="AS187" s="105">
        <f t="shared" si="163"/>
        <v>44.487586206896545</v>
      </c>
      <c r="AT187" s="105">
        <f t="shared" si="164"/>
        <v>0</v>
      </c>
      <c r="AU187" s="105">
        <f t="shared" si="165"/>
        <v>0</v>
      </c>
      <c r="AV187" s="105">
        <f t="shared" si="166"/>
        <v>2.5689655172413794</v>
      </c>
      <c r="AW187" s="105">
        <f t="shared" si="167"/>
        <v>1905.4774137931036</v>
      </c>
      <c r="AX187" s="105">
        <f t="shared" si="168"/>
        <v>4381.8250000000007</v>
      </c>
      <c r="AY187" s="105">
        <f t="shared" si="169"/>
        <v>0</v>
      </c>
      <c r="AZ187" s="105">
        <f t="shared" si="170"/>
        <v>13.448275862068966</v>
      </c>
      <c r="BA187" s="105">
        <f t="shared" si="171"/>
        <v>25.005172413793108</v>
      </c>
      <c r="BB187" s="2"/>
      <c r="BC187" s="105">
        <f t="shared" si="172"/>
        <v>103.96630243214665</v>
      </c>
      <c r="BD187" s="105">
        <f t="shared" si="173"/>
        <v>0</v>
      </c>
      <c r="BE187" s="105">
        <f t="shared" si="174"/>
        <v>0</v>
      </c>
      <c r="BF187" s="105">
        <f t="shared" si="175"/>
        <v>0</v>
      </c>
      <c r="BG187" s="105">
        <f t="shared" si="176"/>
        <v>0</v>
      </c>
      <c r="BH187" s="105">
        <f t="shared" si="177"/>
        <v>0</v>
      </c>
      <c r="BI187" s="105">
        <f t="shared" si="178"/>
        <v>0</v>
      </c>
      <c r="BJ187" s="105">
        <f t="shared" si="179"/>
        <v>8.082763482551993</v>
      </c>
      <c r="BK187" s="105">
        <f t="shared" si="180"/>
        <v>0</v>
      </c>
      <c r="BL187" s="105">
        <f t="shared" si="181"/>
        <v>0</v>
      </c>
      <c r="BM187" s="105">
        <f t="shared" si="182"/>
        <v>0</v>
      </c>
      <c r="BN187" s="105">
        <f t="shared" si="183"/>
        <v>14.985583362707066</v>
      </c>
      <c r="BO187" s="105">
        <f t="shared" si="184"/>
        <v>27.203419104688052</v>
      </c>
      <c r="BP187" s="105">
        <f t="shared" si="185"/>
        <v>49.000528727529094</v>
      </c>
      <c r="BQ187" s="105">
        <f t="shared" si="186"/>
        <v>9.3234050052872757</v>
      </c>
      <c r="BR187" s="105">
        <f t="shared" si="187"/>
        <v>9.0951004582305242</v>
      </c>
      <c r="BS187" s="105">
        <f t="shared" si="188"/>
        <v>0</v>
      </c>
      <c r="BT187" s="105">
        <f t="shared" si="189"/>
        <v>0</v>
      </c>
      <c r="BU187" s="105">
        <f t="shared" si="190"/>
        <v>0.52520267888614736</v>
      </c>
      <c r="BV187" s="105">
        <f t="shared" si="191"/>
        <v>389.55830102220659</v>
      </c>
      <c r="BW187" s="105">
        <f t="shared" si="192"/>
        <v>895.82604864293296</v>
      </c>
      <c r="BX187" s="105">
        <f t="shared" si="193"/>
        <v>0</v>
      </c>
      <c r="BY187" s="105">
        <f t="shared" si="194"/>
        <v>2.7493831512160734</v>
      </c>
      <c r="BZ187" s="105">
        <f t="shared" si="195"/>
        <v>5.1120902361649643</v>
      </c>
    </row>
    <row r="188" spans="1:78" x14ac:dyDescent="0.3">
      <c r="A188" s="18" t="s">
        <v>394</v>
      </c>
      <c r="B188" s="21" t="s">
        <v>395</v>
      </c>
      <c r="C188" s="22">
        <f>_xlfn.XLOOKUP(A188,Rankings!K:K,Rankings!L:L)</f>
        <v>73</v>
      </c>
      <c r="D188" s="118">
        <f>_xlfn.XLOOKUP(A188,Rankings!K:K,Rankings!M:M)</f>
        <v>218.70000000000002</v>
      </c>
      <c r="E188" s="121">
        <v>41231.929999999993</v>
      </c>
      <c r="F188" s="121">
        <v>0</v>
      </c>
      <c r="G188" s="121">
        <v>0</v>
      </c>
      <c r="H188" s="121">
        <v>2677.25</v>
      </c>
      <c r="I188" s="121">
        <v>0</v>
      </c>
      <c r="J188" s="121">
        <v>7995.8999999999987</v>
      </c>
      <c r="K188" s="121">
        <v>0</v>
      </c>
      <c r="L188" s="121">
        <v>11475.289999999997</v>
      </c>
      <c r="M188" s="121">
        <v>538.70000000000005</v>
      </c>
      <c r="N188" s="121">
        <v>0</v>
      </c>
      <c r="O188" s="121">
        <v>0</v>
      </c>
      <c r="P188" s="121">
        <v>12004.119999999984</v>
      </c>
      <c r="Q188" s="121">
        <v>12495.729999999996</v>
      </c>
      <c r="R188" s="121">
        <v>15419.390000000003</v>
      </c>
      <c r="S188" s="121">
        <v>2290.23</v>
      </c>
      <c r="T188" s="121">
        <v>2279.2700000000004</v>
      </c>
      <c r="U188" s="121">
        <v>0</v>
      </c>
      <c r="V188" s="121">
        <v>0</v>
      </c>
      <c r="W188" s="121">
        <v>3023.6099999999997</v>
      </c>
      <c r="X188" s="121">
        <v>152271.43</v>
      </c>
      <c r="Y188" s="121">
        <v>266021.30999999994</v>
      </c>
      <c r="Z188" s="121">
        <v>0</v>
      </c>
      <c r="AA188" s="121">
        <v>6866.4</v>
      </c>
      <c r="AB188" s="121">
        <v>784.67</v>
      </c>
      <c r="AC188" s="121">
        <f t="shared" si="147"/>
        <v>537375.23</v>
      </c>
      <c r="AD188" s="153">
        <f t="shared" si="148"/>
        <v>564.82095890410949</v>
      </c>
      <c r="AE188" s="105">
        <f t="shared" si="149"/>
        <v>0</v>
      </c>
      <c r="AF188" s="105">
        <f t="shared" si="150"/>
        <v>0</v>
      </c>
      <c r="AG188" s="105">
        <f t="shared" si="151"/>
        <v>36.674657534246577</v>
      </c>
      <c r="AH188" s="105">
        <f t="shared" si="152"/>
        <v>0</v>
      </c>
      <c r="AI188" s="105">
        <f t="shared" si="153"/>
        <v>109.53287671232874</v>
      </c>
      <c r="AJ188" s="105">
        <f t="shared" si="154"/>
        <v>0</v>
      </c>
      <c r="AK188" s="105">
        <f t="shared" si="155"/>
        <v>157.19575342465748</v>
      </c>
      <c r="AL188" s="105">
        <f t="shared" si="156"/>
        <v>7.3794520547945215</v>
      </c>
      <c r="AM188" s="105">
        <f t="shared" si="157"/>
        <v>0</v>
      </c>
      <c r="AN188" s="105">
        <f t="shared" si="158"/>
        <v>0</v>
      </c>
      <c r="AO188" s="105">
        <f t="shared" si="159"/>
        <v>164.4399999999998</v>
      </c>
      <c r="AP188" s="105">
        <f t="shared" si="160"/>
        <v>171.17438356164379</v>
      </c>
      <c r="AQ188" s="105">
        <f t="shared" si="161"/>
        <v>211.22452054794525</v>
      </c>
      <c r="AR188" s="105">
        <f t="shared" si="162"/>
        <v>31.373013698630139</v>
      </c>
      <c r="AS188" s="105">
        <f t="shared" si="163"/>
        <v>31.222876712328773</v>
      </c>
      <c r="AT188" s="105">
        <f t="shared" si="164"/>
        <v>0</v>
      </c>
      <c r="AU188" s="105">
        <f t="shared" si="165"/>
        <v>0</v>
      </c>
      <c r="AV188" s="105">
        <f t="shared" si="166"/>
        <v>41.419315068493148</v>
      </c>
      <c r="AW188" s="105">
        <f t="shared" si="167"/>
        <v>2085.91</v>
      </c>
      <c r="AX188" s="105">
        <f t="shared" si="168"/>
        <v>3644.1275342465747</v>
      </c>
      <c r="AY188" s="105">
        <f t="shared" si="169"/>
        <v>0</v>
      </c>
      <c r="AZ188" s="105">
        <f t="shared" si="170"/>
        <v>94.060273972602729</v>
      </c>
      <c r="BA188" s="105">
        <f t="shared" si="171"/>
        <v>10.748904109589041</v>
      </c>
      <c r="BB188" s="2"/>
      <c r="BC188" s="105">
        <f t="shared" si="172"/>
        <v>188.53191586648373</v>
      </c>
      <c r="BD188" s="105">
        <f t="shared" si="173"/>
        <v>0</v>
      </c>
      <c r="BE188" s="105">
        <f t="shared" si="174"/>
        <v>0</v>
      </c>
      <c r="BF188" s="105">
        <f t="shared" si="175"/>
        <v>12.241655235482394</v>
      </c>
      <c r="BG188" s="105">
        <f t="shared" si="176"/>
        <v>0</v>
      </c>
      <c r="BH188" s="105">
        <f t="shared" si="177"/>
        <v>36.561042524005479</v>
      </c>
      <c r="BI188" s="105">
        <f t="shared" si="178"/>
        <v>0</v>
      </c>
      <c r="BJ188" s="105">
        <f t="shared" si="179"/>
        <v>52.470461819844516</v>
      </c>
      <c r="BK188" s="105">
        <f t="shared" si="180"/>
        <v>2.4631915866483767</v>
      </c>
      <c r="BL188" s="105">
        <f t="shared" si="181"/>
        <v>0</v>
      </c>
      <c r="BM188" s="105">
        <f t="shared" si="182"/>
        <v>0</v>
      </c>
      <c r="BN188" s="105">
        <f t="shared" si="183"/>
        <v>54.888523090992152</v>
      </c>
      <c r="BO188" s="105">
        <f t="shared" si="184"/>
        <v>57.136396890717855</v>
      </c>
      <c r="BP188" s="105">
        <f t="shared" si="185"/>
        <v>70.504755372656618</v>
      </c>
      <c r="BQ188" s="105">
        <f t="shared" si="186"/>
        <v>10.472016460905349</v>
      </c>
      <c r="BR188" s="105">
        <f t="shared" si="187"/>
        <v>10.421902149062644</v>
      </c>
      <c r="BS188" s="105">
        <f t="shared" si="188"/>
        <v>0</v>
      </c>
      <c r="BT188" s="105">
        <f t="shared" si="189"/>
        <v>0</v>
      </c>
      <c r="BU188" s="105">
        <f t="shared" si="190"/>
        <v>13.82537722908093</v>
      </c>
      <c r="BV188" s="105">
        <f t="shared" si="191"/>
        <v>696.25711019661628</v>
      </c>
      <c r="BW188" s="105">
        <f t="shared" si="192"/>
        <v>1216.3754458161861</v>
      </c>
      <c r="BX188" s="105">
        <f t="shared" si="193"/>
        <v>0</v>
      </c>
      <c r="BY188" s="105">
        <f t="shared" si="194"/>
        <v>31.396433470507539</v>
      </c>
      <c r="BZ188" s="105">
        <f t="shared" si="195"/>
        <v>3.5878829446730678</v>
      </c>
    </row>
    <row r="189" spans="1:78" x14ac:dyDescent="0.3">
      <c r="A189" s="18" t="s">
        <v>397</v>
      </c>
      <c r="B189" s="21" t="s">
        <v>398</v>
      </c>
      <c r="C189" s="22">
        <f>_xlfn.XLOOKUP(A189,Rankings!K:K,Rankings!L:L)</f>
        <v>150</v>
      </c>
      <c r="D189" s="118">
        <f>_xlfn.XLOOKUP(A189,Rankings!K:K,Rankings!M:M)</f>
        <v>637.53</v>
      </c>
      <c r="E189" s="121">
        <v>98181.900000000023</v>
      </c>
      <c r="F189" s="121">
        <v>0</v>
      </c>
      <c r="G189" s="121">
        <v>0</v>
      </c>
      <c r="H189" s="121">
        <v>0</v>
      </c>
      <c r="I189" s="121">
        <v>26.750000000000004</v>
      </c>
      <c r="J189" s="121">
        <v>0</v>
      </c>
      <c r="K189" s="121">
        <v>0</v>
      </c>
      <c r="L189" s="121">
        <v>13718.359999999999</v>
      </c>
      <c r="M189" s="121">
        <v>0</v>
      </c>
      <c r="N189" s="121">
        <v>4743.4400000000005</v>
      </c>
      <c r="O189" s="121">
        <v>0</v>
      </c>
      <c r="P189" s="121">
        <v>18120.160000000007</v>
      </c>
      <c r="Q189" s="121">
        <v>19992.900000000001</v>
      </c>
      <c r="R189" s="121">
        <v>14638.27</v>
      </c>
      <c r="S189" s="121">
        <v>2822.06</v>
      </c>
      <c r="T189" s="121">
        <v>4340.1399999999994</v>
      </c>
      <c r="U189" s="121">
        <v>0</v>
      </c>
      <c r="V189" s="121">
        <v>0</v>
      </c>
      <c r="W189" s="121">
        <v>32269.550000000003</v>
      </c>
      <c r="X189" s="121">
        <v>175599.11</v>
      </c>
      <c r="Y189" s="121">
        <v>435904.83999999997</v>
      </c>
      <c r="Z189" s="121">
        <v>0</v>
      </c>
      <c r="AA189" s="121">
        <v>1451</v>
      </c>
      <c r="AB189" s="121">
        <v>3317.4300000000007</v>
      </c>
      <c r="AC189" s="121">
        <f t="shared" si="147"/>
        <v>825125.91</v>
      </c>
      <c r="AD189" s="153">
        <f t="shared" si="148"/>
        <v>654.54600000000016</v>
      </c>
      <c r="AE189" s="105">
        <f t="shared" si="149"/>
        <v>0</v>
      </c>
      <c r="AF189" s="105">
        <f t="shared" si="150"/>
        <v>0</v>
      </c>
      <c r="AG189" s="105">
        <f t="shared" si="151"/>
        <v>0</v>
      </c>
      <c r="AH189" s="105">
        <f t="shared" si="152"/>
        <v>0.17833333333333334</v>
      </c>
      <c r="AI189" s="105">
        <f t="shared" si="153"/>
        <v>0</v>
      </c>
      <c r="AJ189" s="105">
        <f t="shared" si="154"/>
        <v>0</v>
      </c>
      <c r="AK189" s="105">
        <f t="shared" si="155"/>
        <v>91.455733333333328</v>
      </c>
      <c r="AL189" s="105">
        <f t="shared" si="156"/>
        <v>0</v>
      </c>
      <c r="AM189" s="105">
        <f t="shared" si="157"/>
        <v>31.622933333333336</v>
      </c>
      <c r="AN189" s="105">
        <f t="shared" si="158"/>
        <v>0</v>
      </c>
      <c r="AO189" s="105">
        <f t="shared" si="159"/>
        <v>120.80106666666671</v>
      </c>
      <c r="AP189" s="105">
        <f t="shared" si="160"/>
        <v>133.286</v>
      </c>
      <c r="AQ189" s="105">
        <f t="shared" si="161"/>
        <v>97.588466666666676</v>
      </c>
      <c r="AR189" s="105">
        <f t="shared" si="162"/>
        <v>18.813733333333332</v>
      </c>
      <c r="AS189" s="105">
        <f t="shared" si="163"/>
        <v>28.934266666666662</v>
      </c>
      <c r="AT189" s="105">
        <f t="shared" si="164"/>
        <v>0</v>
      </c>
      <c r="AU189" s="105">
        <f t="shared" si="165"/>
        <v>0</v>
      </c>
      <c r="AV189" s="105">
        <f t="shared" si="166"/>
        <v>215.13033333333334</v>
      </c>
      <c r="AW189" s="105">
        <f t="shared" si="167"/>
        <v>1170.6607333333332</v>
      </c>
      <c r="AX189" s="105">
        <f t="shared" si="168"/>
        <v>2906.0322666666666</v>
      </c>
      <c r="AY189" s="105">
        <f t="shared" si="169"/>
        <v>0</v>
      </c>
      <c r="AZ189" s="105">
        <f t="shared" si="170"/>
        <v>9.6733333333333338</v>
      </c>
      <c r="BA189" s="105">
        <f t="shared" si="171"/>
        <v>22.116200000000006</v>
      </c>
      <c r="BB189" s="2"/>
      <c r="BC189" s="105">
        <f t="shared" si="172"/>
        <v>154.00357630229169</v>
      </c>
      <c r="BD189" s="105">
        <f t="shared" si="173"/>
        <v>0</v>
      </c>
      <c r="BE189" s="105">
        <f t="shared" si="174"/>
        <v>0</v>
      </c>
      <c r="BF189" s="105">
        <f t="shared" si="175"/>
        <v>0</v>
      </c>
      <c r="BG189" s="105">
        <f t="shared" si="176"/>
        <v>4.1958809781500489E-2</v>
      </c>
      <c r="BH189" s="105">
        <f t="shared" si="177"/>
        <v>0</v>
      </c>
      <c r="BI189" s="105">
        <f t="shared" si="178"/>
        <v>0</v>
      </c>
      <c r="BJ189" s="105">
        <f t="shared" si="179"/>
        <v>21.517983467444669</v>
      </c>
      <c r="BK189" s="105">
        <f t="shared" si="180"/>
        <v>0</v>
      </c>
      <c r="BL189" s="105">
        <f t="shared" si="181"/>
        <v>7.4403400624284357</v>
      </c>
      <c r="BM189" s="105">
        <f t="shared" si="182"/>
        <v>0</v>
      </c>
      <c r="BN189" s="105">
        <f t="shared" si="183"/>
        <v>28.422442865433794</v>
      </c>
      <c r="BO189" s="105">
        <f t="shared" si="184"/>
        <v>31.359936003011626</v>
      </c>
      <c r="BP189" s="105">
        <f t="shared" si="185"/>
        <v>22.960911643373645</v>
      </c>
      <c r="BQ189" s="105">
        <f t="shared" si="186"/>
        <v>4.4265524759619153</v>
      </c>
      <c r="BR189" s="105">
        <f t="shared" si="187"/>
        <v>6.8077423807507094</v>
      </c>
      <c r="BS189" s="105">
        <f t="shared" si="188"/>
        <v>0</v>
      </c>
      <c r="BT189" s="105">
        <f t="shared" si="189"/>
        <v>0</v>
      </c>
      <c r="BU189" s="105">
        <f t="shared" si="190"/>
        <v>50.616520006901645</v>
      </c>
      <c r="BV189" s="105">
        <f t="shared" si="191"/>
        <v>275.43662259030947</v>
      </c>
      <c r="BW189" s="105">
        <f t="shared" si="192"/>
        <v>683.74012203347286</v>
      </c>
      <c r="BX189" s="105">
        <f t="shared" si="193"/>
        <v>0</v>
      </c>
      <c r="BY189" s="105">
        <f t="shared" si="194"/>
        <v>2.2759713268395214</v>
      </c>
      <c r="BZ189" s="105">
        <f t="shared" si="195"/>
        <v>5.2035668909698378</v>
      </c>
    </row>
    <row r="190" spans="1:78" x14ac:dyDescent="0.3">
      <c r="A190" s="18" t="s">
        <v>399</v>
      </c>
      <c r="B190" s="21" t="s">
        <v>400</v>
      </c>
      <c r="C190" s="22">
        <f>_xlfn.XLOOKUP(A190,Rankings!K:K,Rankings!L:L)</f>
        <v>29</v>
      </c>
      <c r="D190" s="118">
        <f>_xlfn.XLOOKUP(A190,Rankings!K:K,Rankings!M:M)</f>
        <v>205.48000000000002</v>
      </c>
      <c r="E190" s="121">
        <v>28095.280000000006</v>
      </c>
      <c r="F190" s="121">
        <v>0</v>
      </c>
      <c r="G190" s="121">
        <v>0</v>
      </c>
      <c r="H190" s="121">
        <v>11541</v>
      </c>
      <c r="I190" s="121">
        <v>0</v>
      </c>
      <c r="J190" s="121">
        <v>0</v>
      </c>
      <c r="K190" s="121">
        <v>0</v>
      </c>
      <c r="L190" s="121">
        <v>2061.73</v>
      </c>
      <c r="M190" s="121">
        <v>0</v>
      </c>
      <c r="N190" s="121">
        <v>0</v>
      </c>
      <c r="O190" s="121">
        <v>0</v>
      </c>
      <c r="P190" s="121">
        <v>6620.9699999999984</v>
      </c>
      <c r="Q190" s="121">
        <v>10044.530000000001</v>
      </c>
      <c r="R190" s="121">
        <v>0</v>
      </c>
      <c r="S190" s="121">
        <v>2659.94</v>
      </c>
      <c r="T190" s="121">
        <v>1256.02</v>
      </c>
      <c r="U190" s="121">
        <v>0</v>
      </c>
      <c r="V190" s="121">
        <v>0</v>
      </c>
      <c r="W190" s="121">
        <v>0</v>
      </c>
      <c r="X190" s="121">
        <v>77436.649999999951</v>
      </c>
      <c r="Y190" s="121">
        <v>181321.83000000002</v>
      </c>
      <c r="Z190" s="121">
        <v>0</v>
      </c>
      <c r="AA190" s="121">
        <v>994.8</v>
      </c>
      <c r="AB190" s="121">
        <v>221.51</v>
      </c>
      <c r="AC190" s="121">
        <f t="shared" si="147"/>
        <v>322254.25999999995</v>
      </c>
      <c r="AD190" s="153">
        <f t="shared" si="148"/>
        <v>968.80275862068981</v>
      </c>
      <c r="AE190" s="105">
        <f t="shared" si="149"/>
        <v>0</v>
      </c>
      <c r="AF190" s="105">
        <f t="shared" si="150"/>
        <v>0</v>
      </c>
      <c r="AG190" s="105">
        <f t="shared" si="151"/>
        <v>397.9655172413793</v>
      </c>
      <c r="AH190" s="105">
        <f t="shared" si="152"/>
        <v>0</v>
      </c>
      <c r="AI190" s="105">
        <f t="shared" si="153"/>
        <v>0</v>
      </c>
      <c r="AJ190" s="105">
        <f t="shared" si="154"/>
        <v>0</v>
      </c>
      <c r="AK190" s="105">
        <f t="shared" si="155"/>
        <v>71.094137931034481</v>
      </c>
      <c r="AL190" s="105">
        <f t="shared" si="156"/>
        <v>0</v>
      </c>
      <c r="AM190" s="105">
        <f t="shared" si="157"/>
        <v>0</v>
      </c>
      <c r="AN190" s="105">
        <f t="shared" si="158"/>
        <v>0</v>
      </c>
      <c r="AO190" s="105">
        <f t="shared" si="159"/>
        <v>228.30931034482754</v>
      </c>
      <c r="AP190" s="105">
        <f t="shared" si="160"/>
        <v>346.36310344827587</v>
      </c>
      <c r="AQ190" s="105">
        <f t="shared" si="161"/>
        <v>0</v>
      </c>
      <c r="AR190" s="105">
        <f t="shared" si="162"/>
        <v>91.722068965517238</v>
      </c>
      <c r="AS190" s="105">
        <f t="shared" si="163"/>
        <v>43.311034482758622</v>
      </c>
      <c r="AT190" s="105">
        <f t="shared" si="164"/>
        <v>0</v>
      </c>
      <c r="AU190" s="105">
        <f t="shared" si="165"/>
        <v>0</v>
      </c>
      <c r="AV190" s="105">
        <f t="shared" si="166"/>
        <v>0</v>
      </c>
      <c r="AW190" s="105">
        <f t="shared" si="167"/>
        <v>2670.229310344826</v>
      </c>
      <c r="AX190" s="105">
        <f t="shared" si="168"/>
        <v>6252.4768965517251</v>
      </c>
      <c r="AY190" s="105">
        <f t="shared" si="169"/>
        <v>0</v>
      </c>
      <c r="AZ190" s="105">
        <f t="shared" si="170"/>
        <v>34.303448275862067</v>
      </c>
      <c r="BA190" s="105">
        <f t="shared" si="171"/>
        <v>7.6382758620689648</v>
      </c>
      <c r="BB190" s="2"/>
      <c r="BC190" s="105">
        <f t="shared" si="172"/>
        <v>136.72999805333853</v>
      </c>
      <c r="BD190" s="105">
        <f t="shared" si="173"/>
        <v>0</v>
      </c>
      <c r="BE190" s="105">
        <f t="shared" si="174"/>
        <v>0</v>
      </c>
      <c r="BF190" s="105">
        <f t="shared" si="175"/>
        <v>56.166050223866065</v>
      </c>
      <c r="BG190" s="105">
        <f t="shared" si="176"/>
        <v>0</v>
      </c>
      <c r="BH190" s="105">
        <f t="shared" si="177"/>
        <v>0</v>
      </c>
      <c r="BI190" s="105">
        <f t="shared" si="178"/>
        <v>0</v>
      </c>
      <c r="BJ190" s="105">
        <f t="shared" si="179"/>
        <v>10.03372591006424</v>
      </c>
      <c r="BK190" s="105">
        <f t="shared" si="180"/>
        <v>0</v>
      </c>
      <c r="BL190" s="105">
        <f t="shared" si="181"/>
        <v>0</v>
      </c>
      <c r="BM190" s="105">
        <f t="shared" si="182"/>
        <v>0</v>
      </c>
      <c r="BN190" s="105">
        <f t="shared" si="183"/>
        <v>32.221968074751793</v>
      </c>
      <c r="BO190" s="105">
        <f t="shared" si="184"/>
        <v>48.883248978002726</v>
      </c>
      <c r="BP190" s="105">
        <f t="shared" si="185"/>
        <v>0</v>
      </c>
      <c r="BQ190" s="105">
        <f t="shared" si="186"/>
        <v>12.945006813315164</v>
      </c>
      <c r="BR190" s="105">
        <f t="shared" si="187"/>
        <v>6.1126143663616892</v>
      </c>
      <c r="BS190" s="105">
        <f t="shared" si="188"/>
        <v>0</v>
      </c>
      <c r="BT190" s="105">
        <f t="shared" si="189"/>
        <v>0</v>
      </c>
      <c r="BU190" s="105">
        <f t="shared" si="190"/>
        <v>0</v>
      </c>
      <c r="BV190" s="105">
        <f t="shared" si="191"/>
        <v>376.85735838037738</v>
      </c>
      <c r="BW190" s="105">
        <f t="shared" si="192"/>
        <v>882.43055285185903</v>
      </c>
      <c r="BX190" s="105">
        <f t="shared" si="193"/>
        <v>0</v>
      </c>
      <c r="BY190" s="105">
        <f t="shared" si="194"/>
        <v>4.8413470897410935</v>
      </c>
      <c r="BZ190" s="105">
        <f t="shared" si="195"/>
        <v>1.0780124586334434</v>
      </c>
    </row>
    <row r="191" spans="1:78" x14ac:dyDescent="0.3">
      <c r="A191" s="18" t="s">
        <v>401</v>
      </c>
      <c r="B191" s="21" t="s">
        <v>402</v>
      </c>
      <c r="C191" s="22">
        <f>_xlfn.XLOOKUP(A191,Rankings!K:K,Rankings!L:L)</f>
        <v>354.2157894736842</v>
      </c>
      <c r="D191" s="118">
        <f>_xlfn.XLOOKUP(A191,Rankings!K:K,Rankings!M:M)</f>
        <v>1687.47</v>
      </c>
      <c r="E191" s="121">
        <v>117877.40999999999</v>
      </c>
      <c r="F191" s="121">
        <v>0</v>
      </c>
      <c r="G191" s="121">
        <v>0</v>
      </c>
      <c r="H191" s="121">
        <v>36657.469999999994</v>
      </c>
      <c r="I191" s="121">
        <v>0</v>
      </c>
      <c r="J191" s="121">
        <v>38136.470000000016</v>
      </c>
      <c r="K191" s="121">
        <v>0</v>
      </c>
      <c r="L191" s="121">
        <v>18778.52</v>
      </c>
      <c r="M191" s="121">
        <v>571.66000000000008</v>
      </c>
      <c r="N191" s="121">
        <v>20715.93</v>
      </c>
      <c r="O191" s="121">
        <v>0</v>
      </c>
      <c r="P191" s="121">
        <v>22141.949999999993</v>
      </c>
      <c r="Q191" s="121">
        <v>32450.910000000007</v>
      </c>
      <c r="R191" s="121">
        <v>29868.74</v>
      </c>
      <c r="S191" s="121">
        <v>0</v>
      </c>
      <c r="T191" s="121">
        <v>13132.529999999999</v>
      </c>
      <c r="U191" s="121">
        <v>0</v>
      </c>
      <c r="V191" s="121">
        <v>0</v>
      </c>
      <c r="W191" s="121">
        <v>58946.869999999988</v>
      </c>
      <c r="X191" s="121">
        <v>546240.62999999989</v>
      </c>
      <c r="Y191" s="121">
        <v>1108013.95</v>
      </c>
      <c r="Z191" s="121">
        <v>0</v>
      </c>
      <c r="AA191" s="121">
        <v>5771.5</v>
      </c>
      <c r="AB191" s="121">
        <v>6215.22</v>
      </c>
      <c r="AC191" s="121">
        <f t="shared" si="147"/>
        <v>2055519.7599999998</v>
      </c>
      <c r="AD191" s="153">
        <f t="shared" si="148"/>
        <v>332.78417705531865</v>
      </c>
      <c r="AE191" s="105">
        <f t="shared" si="149"/>
        <v>0</v>
      </c>
      <c r="AF191" s="105">
        <f t="shared" si="150"/>
        <v>0</v>
      </c>
      <c r="AG191" s="105">
        <f t="shared" si="151"/>
        <v>103.4890908010282</v>
      </c>
      <c r="AH191" s="105">
        <f t="shared" si="152"/>
        <v>0</v>
      </c>
      <c r="AI191" s="105">
        <f t="shared" si="153"/>
        <v>107.66451167144623</v>
      </c>
      <c r="AJ191" s="105">
        <f t="shared" si="154"/>
        <v>0</v>
      </c>
      <c r="AK191" s="105">
        <f t="shared" si="155"/>
        <v>53.014350455416711</v>
      </c>
      <c r="AL191" s="105">
        <f t="shared" si="156"/>
        <v>1.6138749795693974</v>
      </c>
      <c r="AM191" s="105">
        <f t="shared" si="157"/>
        <v>58.483925944636788</v>
      </c>
      <c r="AN191" s="105">
        <f t="shared" si="158"/>
        <v>0</v>
      </c>
      <c r="AO191" s="105">
        <f t="shared" si="159"/>
        <v>62.509776972110352</v>
      </c>
      <c r="AP191" s="105">
        <f t="shared" si="160"/>
        <v>91.613392074411991</v>
      </c>
      <c r="AQ191" s="105">
        <f t="shared" si="161"/>
        <v>84.323570229268512</v>
      </c>
      <c r="AR191" s="105">
        <f t="shared" si="162"/>
        <v>0</v>
      </c>
      <c r="AS191" s="105">
        <f t="shared" si="163"/>
        <v>37.074942422846611</v>
      </c>
      <c r="AT191" s="105">
        <f t="shared" si="164"/>
        <v>0</v>
      </c>
      <c r="AU191" s="105">
        <f t="shared" si="165"/>
        <v>0</v>
      </c>
      <c r="AV191" s="105">
        <f t="shared" si="166"/>
        <v>166.41513944815082</v>
      </c>
      <c r="AW191" s="105">
        <f t="shared" si="167"/>
        <v>1542.1125941665055</v>
      </c>
      <c r="AX191" s="105">
        <f t="shared" si="168"/>
        <v>3128.0761132821208</v>
      </c>
      <c r="AY191" s="105">
        <f t="shared" si="169"/>
        <v>0</v>
      </c>
      <c r="AZ191" s="105">
        <f t="shared" si="170"/>
        <v>16.293740063297722</v>
      </c>
      <c r="BA191" s="105">
        <f t="shared" si="171"/>
        <v>17.546422787179985</v>
      </c>
      <c r="BB191" s="2"/>
      <c r="BC191" s="105">
        <f t="shared" si="172"/>
        <v>69.854521858166365</v>
      </c>
      <c r="BD191" s="105">
        <f t="shared" si="173"/>
        <v>0</v>
      </c>
      <c r="BE191" s="105">
        <f t="shared" si="174"/>
        <v>0</v>
      </c>
      <c r="BF191" s="105">
        <f t="shared" si="175"/>
        <v>21.723331377743008</v>
      </c>
      <c r="BG191" s="105">
        <f t="shared" si="176"/>
        <v>0</v>
      </c>
      <c r="BH191" s="105">
        <f t="shared" si="177"/>
        <v>22.599791403699037</v>
      </c>
      <c r="BI191" s="105">
        <f t="shared" si="178"/>
        <v>0</v>
      </c>
      <c r="BJ191" s="105">
        <f t="shared" si="179"/>
        <v>11.128209686690726</v>
      </c>
      <c r="BK191" s="105">
        <f t="shared" si="180"/>
        <v>0.33876750401488626</v>
      </c>
      <c r="BL191" s="105">
        <f t="shared" si="181"/>
        <v>12.276324912442888</v>
      </c>
      <c r="BM191" s="105">
        <f t="shared" si="182"/>
        <v>0</v>
      </c>
      <c r="BN191" s="105">
        <f t="shared" si="183"/>
        <v>13.121388824690213</v>
      </c>
      <c r="BO191" s="105">
        <f t="shared" si="184"/>
        <v>19.23051076463582</v>
      </c>
      <c r="BP191" s="105">
        <f t="shared" si="185"/>
        <v>17.700308746229563</v>
      </c>
      <c r="BQ191" s="105">
        <f t="shared" si="186"/>
        <v>0</v>
      </c>
      <c r="BR191" s="105">
        <f t="shared" si="187"/>
        <v>7.7823783533929483</v>
      </c>
      <c r="BS191" s="105">
        <f t="shared" si="188"/>
        <v>0</v>
      </c>
      <c r="BT191" s="105">
        <f t="shared" si="189"/>
        <v>0</v>
      </c>
      <c r="BU191" s="105">
        <f t="shared" si="190"/>
        <v>34.932099533621333</v>
      </c>
      <c r="BV191" s="105">
        <f t="shared" si="191"/>
        <v>323.70390584721497</v>
      </c>
      <c r="BW191" s="105">
        <f t="shared" si="192"/>
        <v>656.61253237094581</v>
      </c>
      <c r="BX191" s="105">
        <f t="shared" si="193"/>
        <v>0</v>
      </c>
      <c r="BY191" s="105">
        <f t="shared" si="194"/>
        <v>3.4202089518628478</v>
      </c>
      <c r="BZ191" s="105">
        <f t="shared" si="195"/>
        <v>3.6831588117122083</v>
      </c>
    </row>
    <row r="192" spans="1:78" x14ac:dyDescent="0.3">
      <c r="A192" s="18" t="s">
        <v>403</v>
      </c>
      <c r="B192" s="21" t="s">
        <v>404</v>
      </c>
      <c r="C192" s="22">
        <f>_xlfn.XLOOKUP(A192,Rankings!K:K,Rankings!L:L)</f>
        <v>91</v>
      </c>
      <c r="D192" s="118">
        <f>_xlfn.XLOOKUP(A192,Rankings!K:K,Rankings!M:M)</f>
        <v>539.03</v>
      </c>
      <c r="E192" s="121">
        <v>35863.270000000026</v>
      </c>
      <c r="F192" s="121">
        <v>0</v>
      </c>
      <c r="G192" s="121">
        <v>0</v>
      </c>
      <c r="H192" s="121">
        <v>0</v>
      </c>
      <c r="I192" s="121">
        <v>0</v>
      </c>
      <c r="J192" s="121">
        <v>0</v>
      </c>
      <c r="K192" s="121">
        <v>0</v>
      </c>
      <c r="L192" s="121">
        <v>4757.49</v>
      </c>
      <c r="M192" s="121">
        <v>2379.63</v>
      </c>
      <c r="N192" s="121">
        <v>6140.45</v>
      </c>
      <c r="O192" s="121">
        <v>0</v>
      </c>
      <c r="P192" s="121">
        <v>8061.8699999999917</v>
      </c>
      <c r="Q192" s="121">
        <v>12975.970000000001</v>
      </c>
      <c r="R192" s="121">
        <v>16711.559999999998</v>
      </c>
      <c r="S192" s="121">
        <v>0</v>
      </c>
      <c r="T192" s="121">
        <v>3269.0699999999997</v>
      </c>
      <c r="U192" s="121">
        <v>0</v>
      </c>
      <c r="V192" s="121">
        <v>0</v>
      </c>
      <c r="W192" s="121">
        <v>6860.9999999999982</v>
      </c>
      <c r="X192" s="121">
        <v>40235.450000000019</v>
      </c>
      <c r="Y192" s="121">
        <v>348955.75</v>
      </c>
      <c r="Z192" s="121">
        <v>0</v>
      </c>
      <c r="AA192" s="121">
        <v>4091.4</v>
      </c>
      <c r="AB192" s="121">
        <v>1502.38</v>
      </c>
      <c r="AC192" s="121">
        <f t="shared" si="147"/>
        <v>491805.29000000004</v>
      </c>
      <c r="AD192" s="153">
        <f t="shared" si="148"/>
        <v>394.1018681318684</v>
      </c>
      <c r="AE192" s="105">
        <f t="shared" si="149"/>
        <v>0</v>
      </c>
      <c r="AF192" s="105">
        <f t="shared" si="150"/>
        <v>0</v>
      </c>
      <c r="AG192" s="105">
        <f t="shared" si="151"/>
        <v>0</v>
      </c>
      <c r="AH192" s="105">
        <f t="shared" si="152"/>
        <v>0</v>
      </c>
      <c r="AI192" s="105">
        <f t="shared" si="153"/>
        <v>0</v>
      </c>
      <c r="AJ192" s="105">
        <f t="shared" si="154"/>
        <v>0</v>
      </c>
      <c r="AK192" s="105">
        <f t="shared" si="155"/>
        <v>52.280109890109891</v>
      </c>
      <c r="AL192" s="105">
        <f t="shared" si="156"/>
        <v>26.149780219780222</v>
      </c>
      <c r="AM192" s="105">
        <f t="shared" si="157"/>
        <v>67.477472527472528</v>
      </c>
      <c r="AN192" s="105">
        <f t="shared" si="158"/>
        <v>0</v>
      </c>
      <c r="AO192" s="105">
        <f t="shared" si="159"/>
        <v>88.591978021977937</v>
      </c>
      <c r="AP192" s="105">
        <f t="shared" si="160"/>
        <v>142.59307692307695</v>
      </c>
      <c r="AQ192" s="105">
        <f t="shared" si="161"/>
        <v>183.64351648351646</v>
      </c>
      <c r="AR192" s="105">
        <f t="shared" si="162"/>
        <v>0</v>
      </c>
      <c r="AS192" s="105">
        <f t="shared" si="163"/>
        <v>35.923846153846149</v>
      </c>
      <c r="AT192" s="105">
        <f t="shared" si="164"/>
        <v>0</v>
      </c>
      <c r="AU192" s="105">
        <f t="shared" si="165"/>
        <v>0</v>
      </c>
      <c r="AV192" s="105">
        <f t="shared" si="166"/>
        <v>75.39560439560438</v>
      </c>
      <c r="AW192" s="105">
        <f t="shared" si="167"/>
        <v>442.14780219780238</v>
      </c>
      <c r="AX192" s="105">
        <f t="shared" si="168"/>
        <v>3834.6785714285716</v>
      </c>
      <c r="AY192" s="105">
        <f t="shared" si="169"/>
        <v>0</v>
      </c>
      <c r="AZ192" s="105">
        <f t="shared" si="170"/>
        <v>44.960439560439561</v>
      </c>
      <c r="BA192" s="105">
        <f t="shared" si="171"/>
        <v>16.509670329670332</v>
      </c>
      <c r="BB192" s="2"/>
      <c r="BC192" s="105">
        <f t="shared" si="172"/>
        <v>66.532975901155837</v>
      </c>
      <c r="BD192" s="105">
        <f t="shared" si="173"/>
        <v>0</v>
      </c>
      <c r="BE192" s="105">
        <f t="shared" si="174"/>
        <v>0</v>
      </c>
      <c r="BF192" s="105">
        <f t="shared" si="175"/>
        <v>0</v>
      </c>
      <c r="BG192" s="105">
        <f t="shared" si="176"/>
        <v>0</v>
      </c>
      <c r="BH192" s="105">
        <f t="shared" si="177"/>
        <v>0</v>
      </c>
      <c r="BI192" s="105">
        <f t="shared" si="178"/>
        <v>0</v>
      </c>
      <c r="BJ192" s="105">
        <f t="shared" si="179"/>
        <v>8.8260208151679862</v>
      </c>
      <c r="BK192" s="105">
        <f t="shared" si="180"/>
        <v>4.4146522457006112</v>
      </c>
      <c r="BL192" s="105">
        <f t="shared" si="181"/>
        <v>11.391666512067975</v>
      </c>
      <c r="BM192" s="105">
        <f t="shared" si="182"/>
        <v>0</v>
      </c>
      <c r="BN192" s="105">
        <f t="shared" si="183"/>
        <v>14.956254753909786</v>
      </c>
      <c r="BO192" s="105">
        <f t="shared" si="184"/>
        <v>24.07281598426804</v>
      </c>
      <c r="BP192" s="105">
        <f t="shared" si="185"/>
        <v>31.003023950429473</v>
      </c>
      <c r="BQ192" s="105">
        <f t="shared" si="186"/>
        <v>0</v>
      </c>
      <c r="BR192" s="105">
        <f t="shared" si="187"/>
        <v>6.0647273806652686</v>
      </c>
      <c r="BS192" s="105">
        <f t="shared" si="188"/>
        <v>0</v>
      </c>
      <c r="BT192" s="105">
        <f t="shared" si="189"/>
        <v>0</v>
      </c>
      <c r="BU192" s="105">
        <f t="shared" si="190"/>
        <v>12.728419568484126</v>
      </c>
      <c r="BV192" s="105">
        <f t="shared" si="191"/>
        <v>74.644175648850748</v>
      </c>
      <c r="BW192" s="105">
        <f t="shared" si="192"/>
        <v>647.37723317811628</v>
      </c>
      <c r="BX192" s="105">
        <f t="shared" si="193"/>
        <v>0</v>
      </c>
      <c r="BY192" s="105">
        <f t="shared" si="194"/>
        <v>7.5903010964139295</v>
      </c>
      <c r="BZ192" s="105">
        <f t="shared" si="195"/>
        <v>2.7871918075060762</v>
      </c>
    </row>
    <row r="193" spans="1:78" x14ac:dyDescent="0.3">
      <c r="A193" s="18" t="s">
        <v>405</v>
      </c>
      <c r="B193" s="21" t="s">
        <v>406</v>
      </c>
      <c r="C193" s="22">
        <f>_xlfn.XLOOKUP(A193,Rankings!K:K,Rankings!L:L)</f>
        <v>68</v>
      </c>
      <c r="D193" s="118">
        <f>_xlfn.XLOOKUP(A193,Rankings!K:K,Rankings!M:M)</f>
        <v>322.5</v>
      </c>
      <c r="E193" s="121">
        <v>39760.239999999991</v>
      </c>
      <c r="F193" s="121">
        <v>0</v>
      </c>
      <c r="G193" s="121">
        <v>0</v>
      </c>
      <c r="H193" s="121">
        <v>0</v>
      </c>
      <c r="I193" s="121">
        <v>0</v>
      </c>
      <c r="J193" s="121">
        <v>5087.9600000000009</v>
      </c>
      <c r="K193" s="121">
        <v>0</v>
      </c>
      <c r="L193" s="121">
        <v>4201.4800000000014</v>
      </c>
      <c r="M193" s="121">
        <v>0</v>
      </c>
      <c r="N193" s="121">
        <v>2191.06</v>
      </c>
      <c r="O193" s="121">
        <v>0</v>
      </c>
      <c r="P193" s="121">
        <v>13019.579999999996</v>
      </c>
      <c r="Q193" s="121">
        <v>6141.1500000000005</v>
      </c>
      <c r="R193" s="121">
        <v>9953.0199999999968</v>
      </c>
      <c r="S193" s="121">
        <v>0</v>
      </c>
      <c r="T193" s="121">
        <v>0</v>
      </c>
      <c r="U193" s="121">
        <v>0</v>
      </c>
      <c r="V193" s="121">
        <v>0</v>
      </c>
      <c r="W193" s="121">
        <v>4048.57</v>
      </c>
      <c r="X193" s="121">
        <v>69888.279999999984</v>
      </c>
      <c r="Y193" s="121">
        <v>257758.67999999996</v>
      </c>
      <c r="Z193" s="121">
        <v>0</v>
      </c>
      <c r="AA193" s="121">
        <v>2174</v>
      </c>
      <c r="AB193" s="121">
        <v>810.73</v>
      </c>
      <c r="AC193" s="121">
        <f t="shared" si="147"/>
        <v>415034.74999999988</v>
      </c>
      <c r="AD193" s="153">
        <f t="shared" si="148"/>
        <v>584.70941176470569</v>
      </c>
      <c r="AE193" s="105">
        <f t="shared" si="149"/>
        <v>0</v>
      </c>
      <c r="AF193" s="105">
        <f t="shared" si="150"/>
        <v>0</v>
      </c>
      <c r="AG193" s="105">
        <f t="shared" si="151"/>
        <v>0</v>
      </c>
      <c r="AH193" s="105">
        <f t="shared" si="152"/>
        <v>0</v>
      </c>
      <c r="AI193" s="105">
        <f t="shared" si="153"/>
        <v>74.822941176470607</v>
      </c>
      <c r="AJ193" s="105">
        <f t="shared" si="154"/>
        <v>0</v>
      </c>
      <c r="AK193" s="105">
        <f t="shared" si="155"/>
        <v>61.786470588235318</v>
      </c>
      <c r="AL193" s="105">
        <f t="shared" si="156"/>
        <v>0</v>
      </c>
      <c r="AM193" s="105">
        <f t="shared" si="157"/>
        <v>32.221470588235292</v>
      </c>
      <c r="AN193" s="105">
        <f t="shared" si="158"/>
        <v>0</v>
      </c>
      <c r="AO193" s="105">
        <f t="shared" si="159"/>
        <v>191.46441176470583</v>
      </c>
      <c r="AP193" s="105">
        <f t="shared" si="160"/>
        <v>90.311029411764707</v>
      </c>
      <c r="AQ193" s="105">
        <f t="shared" si="161"/>
        <v>146.36794117647054</v>
      </c>
      <c r="AR193" s="105">
        <f t="shared" si="162"/>
        <v>0</v>
      </c>
      <c r="AS193" s="105">
        <f t="shared" si="163"/>
        <v>0</v>
      </c>
      <c r="AT193" s="105">
        <f t="shared" si="164"/>
        <v>0</v>
      </c>
      <c r="AU193" s="105">
        <f t="shared" si="165"/>
        <v>0</v>
      </c>
      <c r="AV193" s="105">
        <f t="shared" si="166"/>
        <v>59.53779411764706</v>
      </c>
      <c r="AW193" s="105">
        <f t="shared" si="167"/>
        <v>1027.7688235294115</v>
      </c>
      <c r="AX193" s="105">
        <f t="shared" si="168"/>
        <v>3790.568823529411</v>
      </c>
      <c r="AY193" s="105">
        <f t="shared" si="169"/>
        <v>0</v>
      </c>
      <c r="AZ193" s="105">
        <f t="shared" si="170"/>
        <v>31.970588235294116</v>
      </c>
      <c r="BA193" s="105">
        <f t="shared" si="171"/>
        <v>11.922499999999999</v>
      </c>
      <c r="BB193" s="2"/>
      <c r="BC193" s="105">
        <f t="shared" si="172"/>
        <v>123.28756589147284</v>
      </c>
      <c r="BD193" s="105">
        <f t="shared" si="173"/>
        <v>0</v>
      </c>
      <c r="BE193" s="105">
        <f t="shared" si="174"/>
        <v>0</v>
      </c>
      <c r="BF193" s="105">
        <f t="shared" si="175"/>
        <v>0</v>
      </c>
      <c r="BG193" s="105">
        <f t="shared" si="176"/>
        <v>0</v>
      </c>
      <c r="BH193" s="105">
        <f t="shared" si="177"/>
        <v>15.776620155038763</v>
      </c>
      <c r="BI193" s="105">
        <f t="shared" si="178"/>
        <v>0</v>
      </c>
      <c r="BJ193" s="105">
        <f t="shared" si="179"/>
        <v>13.027844961240314</v>
      </c>
      <c r="BK193" s="105">
        <f t="shared" si="180"/>
        <v>0</v>
      </c>
      <c r="BL193" s="105">
        <f t="shared" si="181"/>
        <v>6.7939844961240308</v>
      </c>
      <c r="BM193" s="105">
        <f t="shared" si="182"/>
        <v>0</v>
      </c>
      <c r="BN193" s="105">
        <f t="shared" si="183"/>
        <v>40.370790697674408</v>
      </c>
      <c r="BO193" s="105">
        <f t="shared" si="184"/>
        <v>19.04232558139535</v>
      </c>
      <c r="BP193" s="105">
        <f t="shared" si="185"/>
        <v>30.862077519379834</v>
      </c>
      <c r="BQ193" s="105">
        <f t="shared" si="186"/>
        <v>0</v>
      </c>
      <c r="BR193" s="105">
        <f t="shared" si="187"/>
        <v>0</v>
      </c>
      <c r="BS193" s="105">
        <f t="shared" si="188"/>
        <v>0</v>
      </c>
      <c r="BT193" s="105">
        <f t="shared" si="189"/>
        <v>0</v>
      </c>
      <c r="BU193" s="105">
        <f t="shared" si="190"/>
        <v>12.55370542635659</v>
      </c>
      <c r="BV193" s="105">
        <f t="shared" si="191"/>
        <v>216.70784496124026</v>
      </c>
      <c r="BW193" s="105">
        <f t="shared" si="192"/>
        <v>799.25172093023241</v>
      </c>
      <c r="BX193" s="105">
        <f t="shared" si="193"/>
        <v>0</v>
      </c>
      <c r="BY193" s="105">
        <f t="shared" si="194"/>
        <v>6.7410852713178295</v>
      </c>
      <c r="BZ193" s="105">
        <f t="shared" si="195"/>
        <v>2.5138914728682171</v>
      </c>
    </row>
    <row r="194" spans="1:78" x14ac:dyDescent="0.3">
      <c r="A194" s="18" t="s">
        <v>407</v>
      </c>
      <c r="B194" s="21" t="s">
        <v>408</v>
      </c>
      <c r="C194" s="22">
        <f>_xlfn.XLOOKUP(A194,Rankings!K:K,Rankings!L:L)</f>
        <v>86</v>
      </c>
      <c r="D194" s="118">
        <f>_xlfn.XLOOKUP(A194,Rankings!K:K,Rankings!M:M)</f>
        <v>407.7</v>
      </c>
      <c r="E194" s="121">
        <v>32506.009999999987</v>
      </c>
      <c r="F194" s="121">
        <v>0</v>
      </c>
      <c r="G194" s="121">
        <v>0</v>
      </c>
      <c r="H194" s="121">
        <v>15782.140000000005</v>
      </c>
      <c r="I194" s="121">
        <v>0</v>
      </c>
      <c r="J194" s="121">
        <v>0</v>
      </c>
      <c r="K194" s="121">
        <v>0</v>
      </c>
      <c r="L194" s="121">
        <v>5922.23</v>
      </c>
      <c r="M194" s="121">
        <v>14012.609999999999</v>
      </c>
      <c r="N194" s="121">
        <v>4654.6299999999992</v>
      </c>
      <c r="O194" s="121">
        <v>0</v>
      </c>
      <c r="P194" s="121">
        <v>4269.6099999999997</v>
      </c>
      <c r="Q194" s="121">
        <v>11811.050000000001</v>
      </c>
      <c r="R194" s="121">
        <v>14281.589999999998</v>
      </c>
      <c r="S194" s="121">
        <v>0</v>
      </c>
      <c r="T194" s="121">
        <v>1522.58</v>
      </c>
      <c r="U194" s="121">
        <v>0</v>
      </c>
      <c r="V194" s="121">
        <v>0</v>
      </c>
      <c r="W194" s="121">
        <v>16418.159999999996</v>
      </c>
      <c r="X194" s="121">
        <v>97322.78</v>
      </c>
      <c r="Y194" s="121">
        <v>298987.61</v>
      </c>
      <c r="Z194" s="121">
        <v>0</v>
      </c>
      <c r="AA194" s="121">
        <v>1314.75</v>
      </c>
      <c r="AB194" s="121">
        <v>1167.3499999999999</v>
      </c>
      <c r="AC194" s="121">
        <f t="shared" si="147"/>
        <v>519973.1</v>
      </c>
      <c r="AD194" s="153">
        <f t="shared" si="148"/>
        <v>377.97686046511615</v>
      </c>
      <c r="AE194" s="105">
        <f t="shared" si="149"/>
        <v>0</v>
      </c>
      <c r="AF194" s="105">
        <f t="shared" si="150"/>
        <v>0</v>
      </c>
      <c r="AG194" s="105">
        <f t="shared" si="151"/>
        <v>183.51325581395355</v>
      </c>
      <c r="AH194" s="105">
        <f t="shared" si="152"/>
        <v>0</v>
      </c>
      <c r="AI194" s="105">
        <f t="shared" si="153"/>
        <v>0</v>
      </c>
      <c r="AJ194" s="105">
        <f t="shared" si="154"/>
        <v>0</v>
      </c>
      <c r="AK194" s="105">
        <f t="shared" si="155"/>
        <v>68.863139534883715</v>
      </c>
      <c r="AL194" s="105">
        <f t="shared" si="156"/>
        <v>162.93732558139533</v>
      </c>
      <c r="AM194" s="105">
        <f t="shared" si="157"/>
        <v>54.123604651162779</v>
      </c>
      <c r="AN194" s="105">
        <f t="shared" si="158"/>
        <v>0</v>
      </c>
      <c r="AO194" s="105">
        <f t="shared" si="159"/>
        <v>49.64662790697674</v>
      </c>
      <c r="AP194" s="105">
        <f t="shared" si="160"/>
        <v>137.33779069767442</v>
      </c>
      <c r="AQ194" s="105">
        <f t="shared" si="161"/>
        <v>166.06499999999997</v>
      </c>
      <c r="AR194" s="105">
        <f t="shared" si="162"/>
        <v>0</v>
      </c>
      <c r="AS194" s="105">
        <f t="shared" si="163"/>
        <v>17.704418604651163</v>
      </c>
      <c r="AT194" s="105">
        <f t="shared" si="164"/>
        <v>0</v>
      </c>
      <c r="AU194" s="105">
        <f t="shared" si="165"/>
        <v>0</v>
      </c>
      <c r="AV194" s="105">
        <f t="shared" si="166"/>
        <v>190.90883720930228</v>
      </c>
      <c r="AW194" s="105">
        <f t="shared" si="167"/>
        <v>1131.6602325581396</v>
      </c>
      <c r="AX194" s="105">
        <f t="shared" si="168"/>
        <v>3476.6001162790694</v>
      </c>
      <c r="AY194" s="105">
        <f t="shared" si="169"/>
        <v>0</v>
      </c>
      <c r="AZ194" s="105">
        <f t="shared" si="170"/>
        <v>15.287790697674419</v>
      </c>
      <c r="BA194" s="105">
        <f t="shared" si="171"/>
        <v>13.573837209302324</v>
      </c>
      <c r="BB194" s="2"/>
      <c r="BC194" s="105">
        <f t="shared" si="172"/>
        <v>79.730218297767934</v>
      </c>
      <c r="BD194" s="105">
        <f t="shared" si="173"/>
        <v>0</v>
      </c>
      <c r="BE194" s="105">
        <f t="shared" si="174"/>
        <v>0</v>
      </c>
      <c r="BF194" s="105">
        <f t="shared" si="175"/>
        <v>38.710179053225424</v>
      </c>
      <c r="BG194" s="105">
        <f t="shared" si="176"/>
        <v>0</v>
      </c>
      <c r="BH194" s="105">
        <f t="shared" si="177"/>
        <v>0</v>
      </c>
      <c r="BI194" s="105">
        <f t="shared" si="178"/>
        <v>0</v>
      </c>
      <c r="BJ194" s="105">
        <f t="shared" si="179"/>
        <v>14.525950453765022</v>
      </c>
      <c r="BK194" s="105">
        <f t="shared" si="180"/>
        <v>34.369904341427521</v>
      </c>
      <c r="BL194" s="105">
        <f t="shared" si="181"/>
        <v>11.4168015697817</v>
      </c>
      <c r="BM194" s="105">
        <f t="shared" si="182"/>
        <v>0</v>
      </c>
      <c r="BN194" s="105">
        <f t="shared" si="183"/>
        <v>10.472430708854549</v>
      </c>
      <c r="BO194" s="105">
        <f t="shared" si="184"/>
        <v>28.969953397105719</v>
      </c>
      <c r="BP194" s="105">
        <f t="shared" si="185"/>
        <v>35.029654157468727</v>
      </c>
      <c r="BQ194" s="105">
        <f t="shared" si="186"/>
        <v>0</v>
      </c>
      <c r="BR194" s="105">
        <f t="shared" si="187"/>
        <v>3.7345597252882019</v>
      </c>
      <c r="BS194" s="105">
        <f t="shared" si="188"/>
        <v>0</v>
      </c>
      <c r="BT194" s="105">
        <f t="shared" si="189"/>
        <v>0</v>
      </c>
      <c r="BU194" s="105">
        <f t="shared" si="190"/>
        <v>40.27019867549668</v>
      </c>
      <c r="BV194" s="105">
        <f t="shared" si="191"/>
        <v>238.71174883492765</v>
      </c>
      <c r="BW194" s="105">
        <f t="shared" si="192"/>
        <v>733.35199901888643</v>
      </c>
      <c r="BX194" s="105">
        <f t="shared" si="193"/>
        <v>0</v>
      </c>
      <c r="BY194" s="105">
        <f t="shared" si="194"/>
        <v>3.2247976453274467</v>
      </c>
      <c r="BZ194" s="105">
        <f t="shared" si="195"/>
        <v>2.8632572970321313</v>
      </c>
    </row>
    <row r="195" spans="1:78" x14ac:dyDescent="0.3">
      <c r="A195" s="18" t="s">
        <v>410</v>
      </c>
      <c r="B195" s="21" t="s">
        <v>411</v>
      </c>
      <c r="C195" s="22">
        <f>_xlfn.XLOOKUP(A195,Rankings!K:K,Rankings!L:L)</f>
        <v>60</v>
      </c>
      <c r="D195" s="118">
        <f>_xlfn.XLOOKUP(A195,Rankings!K:K,Rankings!M:M)</f>
        <v>381.41</v>
      </c>
      <c r="E195" s="121">
        <v>30537</v>
      </c>
      <c r="F195" s="121">
        <v>7369.2599999999984</v>
      </c>
      <c r="G195" s="121">
        <v>0</v>
      </c>
      <c r="H195" s="121">
        <v>0</v>
      </c>
      <c r="I195" s="121">
        <v>0</v>
      </c>
      <c r="J195" s="121">
        <v>0</v>
      </c>
      <c r="K195" s="121">
        <v>0</v>
      </c>
      <c r="L195" s="121">
        <v>10020.340000000002</v>
      </c>
      <c r="M195" s="121">
        <v>348.85999999999996</v>
      </c>
      <c r="N195" s="121">
        <v>3120.26</v>
      </c>
      <c r="O195" s="121">
        <v>0</v>
      </c>
      <c r="P195" s="121">
        <v>5220.21</v>
      </c>
      <c r="Q195" s="121">
        <v>15531.52</v>
      </c>
      <c r="R195" s="121">
        <v>0</v>
      </c>
      <c r="S195" s="121">
        <v>0</v>
      </c>
      <c r="T195" s="121">
        <v>2343.58</v>
      </c>
      <c r="U195" s="121">
        <v>0</v>
      </c>
      <c r="V195" s="121">
        <v>0</v>
      </c>
      <c r="W195" s="121">
        <v>14225.919999999996</v>
      </c>
      <c r="X195" s="121">
        <v>74456.69</v>
      </c>
      <c r="Y195" s="121">
        <v>245936.60999999993</v>
      </c>
      <c r="Z195" s="121">
        <v>0</v>
      </c>
      <c r="AA195" s="121">
        <v>468</v>
      </c>
      <c r="AB195" s="121">
        <v>2184.6799999999998</v>
      </c>
      <c r="AC195" s="121">
        <f t="shared" si="147"/>
        <v>411762.92999999993</v>
      </c>
      <c r="AD195" s="153">
        <f t="shared" si="148"/>
        <v>508.95</v>
      </c>
      <c r="AE195" s="105">
        <f t="shared" si="149"/>
        <v>122.82099999999997</v>
      </c>
      <c r="AF195" s="105">
        <f t="shared" si="150"/>
        <v>0</v>
      </c>
      <c r="AG195" s="105">
        <f t="shared" si="151"/>
        <v>0</v>
      </c>
      <c r="AH195" s="105">
        <f t="shared" si="152"/>
        <v>0</v>
      </c>
      <c r="AI195" s="105">
        <f t="shared" si="153"/>
        <v>0</v>
      </c>
      <c r="AJ195" s="105">
        <f t="shared" si="154"/>
        <v>0</v>
      </c>
      <c r="AK195" s="105">
        <f t="shared" si="155"/>
        <v>167.00566666666671</v>
      </c>
      <c r="AL195" s="105">
        <f t="shared" si="156"/>
        <v>5.8143333333333329</v>
      </c>
      <c r="AM195" s="105">
        <f t="shared" si="157"/>
        <v>52.004333333333335</v>
      </c>
      <c r="AN195" s="105">
        <f t="shared" si="158"/>
        <v>0</v>
      </c>
      <c r="AO195" s="105">
        <f t="shared" si="159"/>
        <v>87.003500000000003</v>
      </c>
      <c r="AP195" s="105">
        <f t="shared" si="160"/>
        <v>258.85866666666669</v>
      </c>
      <c r="AQ195" s="105">
        <f t="shared" si="161"/>
        <v>0</v>
      </c>
      <c r="AR195" s="105">
        <f t="shared" si="162"/>
        <v>0</v>
      </c>
      <c r="AS195" s="105">
        <f t="shared" si="163"/>
        <v>39.059666666666665</v>
      </c>
      <c r="AT195" s="105">
        <f t="shared" si="164"/>
        <v>0</v>
      </c>
      <c r="AU195" s="105">
        <f t="shared" si="165"/>
        <v>0</v>
      </c>
      <c r="AV195" s="105">
        <f t="shared" si="166"/>
        <v>237.09866666666662</v>
      </c>
      <c r="AW195" s="105">
        <f t="shared" si="167"/>
        <v>1240.9448333333335</v>
      </c>
      <c r="AX195" s="105">
        <f t="shared" si="168"/>
        <v>4098.9434999999985</v>
      </c>
      <c r="AY195" s="105">
        <f t="shared" si="169"/>
        <v>0</v>
      </c>
      <c r="AZ195" s="105">
        <f t="shared" si="170"/>
        <v>7.8</v>
      </c>
      <c r="BA195" s="105">
        <f t="shared" si="171"/>
        <v>36.411333333333332</v>
      </c>
      <c r="BB195" s="2"/>
      <c r="BC195" s="105">
        <f t="shared" si="172"/>
        <v>80.063448782150431</v>
      </c>
      <c r="BD195" s="105">
        <f t="shared" si="173"/>
        <v>19.321098030990267</v>
      </c>
      <c r="BE195" s="105">
        <f t="shared" si="174"/>
        <v>0</v>
      </c>
      <c r="BF195" s="105">
        <f t="shared" si="175"/>
        <v>0</v>
      </c>
      <c r="BG195" s="105">
        <f t="shared" si="176"/>
        <v>0</v>
      </c>
      <c r="BH195" s="105">
        <f t="shared" si="177"/>
        <v>0</v>
      </c>
      <c r="BI195" s="105">
        <f t="shared" si="178"/>
        <v>0</v>
      </c>
      <c r="BJ195" s="105">
        <f t="shared" si="179"/>
        <v>26.271833460056111</v>
      </c>
      <c r="BK195" s="105">
        <f t="shared" si="180"/>
        <v>0.91465876615715358</v>
      </c>
      <c r="BL195" s="105">
        <f t="shared" si="181"/>
        <v>8.1808552476337795</v>
      </c>
      <c r="BM195" s="105">
        <f t="shared" si="182"/>
        <v>0</v>
      </c>
      <c r="BN195" s="105">
        <f t="shared" si="183"/>
        <v>13.686610209485854</v>
      </c>
      <c r="BO195" s="105">
        <f t="shared" si="184"/>
        <v>40.721323510133452</v>
      </c>
      <c r="BP195" s="105">
        <f t="shared" si="185"/>
        <v>0</v>
      </c>
      <c r="BQ195" s="105">
        <f t="shared" si="186"/>
        <v>0</v>
      </c>
      <c r="BR195" s="105">
        <f t="shared" si="187"/>
        <v>6.1445163996748899</v>
      </c>
      <c r="BS195" s="105">
        <f t="shared" si="188"/>
        <v>0</v>
      </c>
      <c r="BT195" s="105">
        <f t="shared" si="189"/>
        <v>0</v>
      </c>
      <c r="BU195" s="105">
        <f t="shared" si="190"/>
        <v>37.298235494612086</v>
      </c>
      <c r="BV195" s="105">
        <f t="shared" si="191"/>
        <v>195.21431006004036</v>
      </c>
      <c r="BW195" s="105">
        <f t="shared" si="192"/>
        <v>644.80902440942793</v>
      </c>
      <c r="BX195" s="105">
        <f t="shared" si="193"/>
        <v>0</v>
      </c>
      <c r="BY195" s="105">
        <f t="shared" si="194"/>
        <v>1.2270260349754856</v>
      </c>
      <c r="BZ195" s="105">
        <f t="shared" si="195"/>
        <v>5.727904354893683</v>
      </c>
    </row>
    <row r="196" spans="1:78" x14ac:dyDescent="0.3">
      <c r="A196" s="18" t="s">
        <v>412</v>
      </c>
      <c r="B196" s="21" t="s">
        <v>413</v>
      </c>
      <c r="C196" s="22">
        <f>_xlfn.XLOOKUP(A196,Rankings!K:K,Rankings!L:L)</f>
        <v>13.50157894736842</v>
      </c>
      <c r="D196" s="118">
        <f>_xlfn.XLOOKUP(A196,Rankings!K:K,Rankings!M:M)</f>
        <v>195.23000000000002</v>
      </c>
      <c r="E196" s="121">
        <v>22181</v>
      </c>
      <c r="F196" s="121">
        <v>0</v>
      </c>
      <c r="G196" s="121">
        <v>0</v>
      </c>
      <c r="H196" s="121">
        <v>11541</v>
      </c>
      <c r="I196" s="121">
        <v>-370.75</v>
      </c>
      <c r="J196" s="121">
        <v>0</v>
      </c>
      <c r="K196" s="121">
        <v>0</v>
      </c>
      <c r="L196" s="121">
        <v>3809.1300000000006</v>
      </c>
      <c r="M196" s="121">
        <v>0</v>
      </c>
      <c r="N196" s="121">
        <v>2002.24</v>
      </c>
      <c r="O196" s="121">
        <v>0</v>
      </c>
      <c r="P196" s="121">
        <v>5554.2099999999991</v>
      </c>
      <c r="Q196" s="121">
        <v>4937.87</v>
      </c>
      <c r="R196" s="121">
        <v>0</v>
      </c>
      <c r="S196" s="121">
        <v>0</v>
      </c>
      <c r="T196" s="121">
        <v>1723.79</v>
      </c>
      <c r="U196" s="121">
        <v>0</v>
      </c>
      <c r="V196" s="121">
        <v>0</v>
      </c>
      <c r="W196" s="121">
        <v>3441.83</v>
      </c>
      <c r="X196" s="121">
        <v>54162.15</v>
      </c>
      <c r="Y196" s="121">
        <v>143180.67999999996</v>
      </c>
      <c r="Z196" s="121">
        <v>0</v>
      </c>
      <c r="AA196" s="121">
        <v>1486.79</v>
      </c>
      <c r="AB196" s="121">
        <v>1137.28</v>
      </c>
      <c r="AC196" s="121">
        <f t="shared" si="147"/>
        <v>254787.21999999997</v>
      </c>
      <c r="AD196" s="153">
        <f t="shared" si="148"/>
        <v>1642.8448914356995</v>
      </c>
      <c r="AE196" s="105">
        <f t="shared" si="149"/>
        <v>0</v>
      </c>
      <c r="AF196" s="105">
        <f t="shared" si="150"/>
        <v>0</v>
      </c>
      <c r="AG196" s="105">
        <f t="shared" si="151"/>
        <v>854.78891357735938</v>
      </c>
      <c r="AH196" s="105">
        <f t="shared" si="152"/>
        <v>-27.459751296144702</v>
      </c>
      <c r="AI196" s="105">
        <f t="shared" si="153"/>
        <v>0</v>
      </c>
      <c r="AJ196" s="105">
        <f t="shared" si="154"/>
        <v>0</v>
      </c>
      <c r="AK196" s="105">
        <f t="shared" si="155"/>
        <v>282.12478072740038</v>
      </c>
      <c r="AL196" s="105">
        <f t="shared" si="156"/>
        <v>0</v>
      </c>
      <c r="AM196" s="105">
        <f t="shared" si="157"/>
        <v>148.29672942735743</v>
      </c>
      <c r="AN196" s="105">
        <f t="shared" si="158"/>
        <v>0</v>
      </c>
      <c r="AO196" s="105">
        <f t="shared" si="159"/>
        <v>411.3748489455424</v>
      </c>
      <c r="AP196" s="105">
        <f t="shared" si="160"/>
        <v>365.72537325069192</v>
      </c>
      <c r="AQ196" s="105">
        <f t="shared" si="161"/>
        <v>0</v>
      </c>
      <c r="AR196" s="105">
        <f t="shared" si="162"/>
        <v>0</v>
      </c>
      <c r="AS196" s="105">
        <f t="shared" si="163"/>
        <v>127.67321560831093</v>
      </c>
      <c r="AT196" s="105">
        <f t="shared" si="164"/>
        <v>0</v>
      </c>
      <c r="AU196" s="105">
        <f t="shared" si="165"/>
        <v>0</v>
      </c>
      <c r="AV196" s="105">
        <f t="shared" si="166"/>
        <v>254.92055510076796</v>
      </c>
      <c r="AW196" s="105">
        <f t="shared" si="167"/>
        <v>4011.5419249210622</v>
      </c>
      <c r="AX196" s="105">
        <f t="shared" si="168"/>
        <v>10604.735976299065</v>
      </c>
      <c r="AY196" s="105">
        <f t="shared" si="169"/>
        <v>0</v>
      </c>
      <c r="AZ196" s="105">
        <f t="shared" si="170"/>
        <v>110.11971309398511</v>
      </c>
      <c r="BA196" s="105">
        <f t="shared" si="171"/>
        <v>84.233111137098973</v>
      </c>
      <c r="BB196" s="2"/>
      <c r="BC196" s="105">
        <f t="shared" si="172"/>
        <v>113.61471085386466</v>
      </c>
      <c r="BD196" s="105">
        <f t="shared" si="173"/>
        <v>0</v>
      </c>
      <c r="BE196" s="105">
        <f t="shared" si="174"/>
        <v>0</v>
      </c>
      <c r="BF196" s="105">
        <f t="shared" si="175"/>
        <v>59.114890129590734</v>
      </c>
      <c r="BG196" s="105">
        <f t="shared" si="176"/>
        <v>-1.8990421554064436</v>
      </c>
      <c r="BH196" s="105">
        <f t="shared" si="177"/>
        <v>0</v>
      </c>
      <c r="BI196" s="105">
        <f t="shared" si="178"/>
        <v>0</v>
      </c>
      <c r="BJ196" s="105">
        <f t="shared" si="179"/>
        <v>19.510987040926089</v>
      </c>
      <c r="BK196" s="105">
        <f t="shared" si="180"/>
        <v>0</v>
      </c>
      <c r="BL196" s="105">
        <f t="shared" si="181"/>
        <v>10.255800850279156</v>
      </c>
      <c r="BM196" s="105">
        <f t="shared" si="182"/>
        <v>0</v>
      </c>
      <c r="BN196" s="105">
        <f t="shared" si="183"/>
        <v>28.449572299339234</v>
      </c>
      <c r="BO196" s="105">
        <f t="shared" si="184"/>
        <v>25.292577984940838</v>
      </c>
      <c r="BP196" s="105">
        <f t="shared" si="185"/>
        <v>0</v>
      </c>
      <c r="BQ196" s="105">
        <f t="shared" si="186"/>
        <v>0</v>
      </c>
      <c r="BR196" s="105">
        <f t="shared" si="187"/>
        <v>8.8295343953285865</v>
      </c>
      <c r="BS196" s="105">
        <f t="shared" si="188"/>
        <v>0</v>
      </c>
      <c r="BT196" s="105">
        <f t="shared" si="189"/>
        <v>0</v>
      </c>
      <c r="BU196" s="105">
        <f t="shared" si="190"/>
        <v>17.629616349946215</v>
      </c>
      <c r="BV196" s="105">
        <f t="shared" si="191"/>
        <v>277.42739333094295</v>
      </c>
      <c r="BW196" s="105">
        <f t="shared" si="192"/>
        <v>733.39486759207068</v>
      </c>
      <c r="BX196" s="105">
        <f t="shared" si="193"/>
        <v>0</v>
      </c>
      <c r="BY196" s="105">
        <f t="shared" si="194"/>
        <v>7.6155816216769958</v>
      </c>
      <c r="BZ196" s="105">
        <f t="shared" si="195"/>
        <v>5.8253342211750239</v>
      </c>
    </row>
    <row r="197" spans="1:78" x14ac:dyDescent="0.3">
      <c r="A197" s="18" t="s">
        <v>414</v>
      </c>
      <c r="B197" s="21" t="s">
        <v>415</v>
      </c>
      <c r="C197" s="22">
        <f>_xlfn.XLOOKUP(A197,Rankings!K:K,Rankings!L:L)</f>
        <v>56</v>
      </c>
      <c r="D197" s="118">
        <f>_xlfn.XLOOKUP(A197,Rankings!K:K,Rankings!M:M)</f>
        <v>409.34000000000003</v>
      </c>
      <c r="E197" s="121">
        <v>29485.510000000002</v>
      </c>
      <c r="F197" s="121">
        <v>0</v>
      </c>
      <c r="G197" s="121">
        <v>0</v>
      </c>
      <c r="H197" s="121">
        <v>16224.69</v>
      </c>
      <c r="I197" s="121">
        <v>0</v>
      </c>
      <c r="J197" s="121">
        <v>0</v>
      </c>
      <c r="K197" s="121">
        <v>0</v>
      </c>
      <c r="L197" s="121">
        <v>4969.1499999999987</v>
      </c>
      <c r="M197" s="121">
        <v>0</v>
      </c>
      <c r="N197" s="121">
        <v>2752.82</v>
      </c>
      <c r="O197" s="121">
        <v>0</v>
      </c>
      <c r="P197" s="121">
        <v>11247.3</v>
      </c>
      <c r="Q197" s="121">
        <v>9138.2999999999993</v>
      </c>
      <c r="R197" s="121">
        <v>9715.85</v>
      </c>
      <c r="S197" s="121">
        <v>0</v>
      </c>
      <c r="T197" s="121">
        <v>3907.9799999999982</v>
      </c>
      <c r="U197" s="121">
        <v>0</v>
      </c>
      <c r="V197" s="121">
        <v>0</v>
      </c>
      <c r="W197" s="121">
        <v>6216.1399999999985</v>
      </c>
      <c r="X197" s="121">
        <v>104356.85</v>
      </c>
      <c r="Y197" s="121">
        <v>258584.74</v>
      </c>
      <c r="Z197" s="121">
        <v>0</v>
      </c>
      <c r="AA197" s="121">
        <v>4656.5</v>
      </c>
      <c r="AB197" s="121">
        <v>1479.4600000000003</v>
      </c>
      <c r="AC197" s="121">
        <f t="shared" si="147"/>
        <v>462735.29000000004</v>
      </c>
      <c r="AD197" s="153">
        <f t="shared" si="148"/>
        <v>526.52696428571437</v>
      </c>
      <c r="AE197" s="105">
        <f t="shared" si="149"/>
        <v>0</v>
      </c>
      <c r="AF197" s="105">
        <f t="shared" si="150"/>
        <v>0</v>
      </c>
      <c r="AG197" s="105">
        <f t="shared" si="151"/>
        <v>289.72660714285718</v>
      </c>
      <c r="AH197" s="105">
        <f t="shared" si="152"/>
        <v>0</v>
      </c>
      <c r="AI197" s="105">
        <f t="shared" si="153"/>
        <v>0</v>
      </c>
      <c r="AJ197" s="105">
        <f t="shared" si="154"/>
        <v>0</v>
      </c>
      <c r="AK197" s="105">
        <f t="shared" si="155"/>
        <v>88.734821428571408</v>
      </c>
      <c r="AL197" s="105">
        <f t="shared" si="156"/>
        <v>0</v>
      </c>
      <c r="AM197" s="105">
        <f t="shared" si="157"/>
        <v>49.157500000000006</v>
      </c>
      <c r="AN197" s="105">
        <f t="shared" si="158"/>
        <v>0</v>
      </c>
      <c r="AO197" s="105">
        <f t="shared" si="159"/>
        <v>200.84464285714284</v>
      </c>
      <c r="AP197" s="105">
        <f t="shared" si="160"/>
        <v>163.18392857142857</v>
      </c>
      <c r="AQ197" s="105">
        <f t="shared" si="161"/>
        <v>173.49732142857144</v>
      </c>
      <c r="AR197" s="105">
        <f t="shared" si="162"/>
        <v>0</v>
      </c>
      <c r="AS197" s="105">
        <f t="shared" si="163"/>
        <v>69.785357142857109</v>
      </c>
      <c r="AT197" s="105">
        <f t="shared" si="164"/>
        <v>0</v>
      </c>
      <c r="AU197" s="105">
        <f t="shared" si="165"/>
        <v>0</v>
      </c>
      <c r="AV197" s="105">
        <f t="shared" si="166"/>
        <v>111.00249999999997</v>
      </c>
      <c r="AW197" s="105">
        <f t="shared" si="167"/>
        <v>1863.5151785714286</v>
      </c>
      <c r="AX197" s="105">
        <f t="shared" si="168"/>
        <v>4617.5846428571431</v>
      </c>
      <c r="AY197" s="105">
        <f t="shared" si="169"/>
        <v>0</v>
      </c>
      <c r="AZ197" s="105">
        <f t="shared" si="170"/>
        <v>83.151785714285708</v>
      </c>
      <c r="BA197" s="105">
        <f t="shared" si="171"/>
        <v>26.418928571428577</v>
      </c>
      <c r="BB197" s="2"/>
      <c r="BC197" s="105">
        <f t="shared" si="172"/>
        <v>72.031831729124931</v>
      </c>
      <c r="BD197" s="105">
        <f t="shared" si="173"/>
        <v>0</v>
      </c>
      <c r="BE197" s="105">
        <f t="shared" si="174"/>
        <v>0</v>
      </c>
      <c r="BF197" s="105">
        <f t="shared" si="175"/>
        <v>39.636219279816288</v>
      </c>
      <c r="BG197" s="105">
        <f t="shared" si="176"/>
        <v>0</v>
      </c>
      <c r="BH197" s="105">
        <f t="shared" si="177"/>
        <v>0</v>
      </c>
      <c r="BI197" s="105">
        <f t="shared" si="178"/>
        <v>0</v>
      </c>
      <c r="BJ197" s="105">
        <f t="shared" si="179"/>
        <v>12.139419553427464</v>
      </c>
      <c r="BK197" s="105">
        <f t="shared" si="180"/>
        <v>0</v>
      </c>
      <c r="BL197" s="105">
        <f t="shared" si="181"/>
        <v>6.7250207651341185</v>
      </c>
      <c r="BM197" s="105">
        <f t="shared" si="182"/>
        <v>0</v>
      </c>
      <c r="BN197" s="105">
        <f t="shared" si="183"/>
        <v>27.476669761078806</v>
      </c>
      <c r="BO197" s="105">
        <f t="shared" si="184"/>
        <v>22.324473542776172</v>
      </c>
      <c r="BP197" s="105">
        <f t="shared" si="185"/>
        <v>23.735403332193286</v>
      </c>
      <c r="BQ197" s="105">
        <f t="shared" si="186"/>
        <v>0</v>
      </c>
      <c r="BR197" s="105">
        <f t="shared" si="187"/>
        <v>9.5470269213856405</v>
      </c>
      <c r="BS197" s="105">
        <f t="shared" si="188"/>
        <v>0</v>
      </c>
      <c r="BT197" s="105">
        <f t="shared" si="189"/>
        <v>0</v>
      </c>
      <c r="BU197" s="105">
        <f t="shared" si="190"/>
        <v>15.185762446865681</v>
      </c>
      <c r="BV197" s="105">
        <f t="shared" si="191"/>
        <v>254.9392925196658</v>
      </c>
      <c r="BW197" s="105">
        <f t="shared" si="192"/>
        <v>631.71138906532462</v>
      </c>
      <c r="BX197" s="105">
        <f t="shared" si="193"/>
        <v>0</v>
      </c>
      <c r="BY197" s="105">
        <f t="shared" si="194"/>
        <v>11.375629061415937</v>
      </c>
      <c r="BZ197" s="105">
        <f t="shared" si="195"/>
        <v>3.614257096789955</v>
      </c>
    </row>
    <row r="198" spans="1:78" x14ac:dyDescent="0.3">
      <c r="A198" s="18" t="s">
        <v>416</v>
      </c>
      <c r="B198" s="21" t="s">
        <v>417</v>
      </c>
      <c r="C198" s="22">
        <f>_xlfn.XLOOKUP(A198,Rankings!K:K,Rankings!L:L)</f>
        <v>61</v>
      </c>
      <c r="D198" s="118">
        <f>_xlfn.XLOOKUP(A198,Rankings!K:K,Rankings!M:M)</f>
        <v>202.14000000000001</v>
      </c>
      <c r="E198" s="121">
        <v>1299.8399999999999</v>
      </c>
      <c r="F198" s="121">
        <v>0</v>
      </c>
      <c r="G198" s="121">
        <v>0</v>
      </c>
      <c r="H198" s="121">
        <v>0</v>
      </c>
      <c r="I198" s="121">
        <v>0</v>
      </c>
      <c r="J198" s="121">
        <v>1312</v>
      </c>
      <c r="K198" s="121">
        <v>0</v>
      </c>
      <c r="L198" s="121">
        <v>1736.29</v>
      </c>
      <c r="M198" s="121">
        <v>9617.2000000000025</v>
      </c>
      <c r="N198" s="121">
        <v>0</v>
      </c>
      <c r="O198" s="121">
        <v>0</v>
      </c>
      <c r="P198" s="121">
        <v>3429.73</v>
      </c>
      <c r="Q198" s="121">
        <v>3182.29</v>
      </c>
      <c r="R198" s="121">
        <v>13773.309999999998</v>
      </c>
      <c r="S198" s="121">
        <v>1059.8499999999999</v>
      </c>
      <c r="T198" s="121">
        <v>1953.9600000000003</v>
      </c>
      <c r="U198" s="121">
        <v>0</v>
      </c>
      <c r="V198" s="121">
        <v>0</v>
      </c>
      <c r="W198" s="121">
        <v>9800.67</v>
      </c>
      <c r="X198" s="121">
        <v>53466.51999999999</v>
      </c>
      <c r="Y198" s="121">
        <v>289736.45</v>
      </c>
      <c r="Z198" s="121">
        <v>0</v>
      </c>
      <c r="AA198" s="121">
        <v>615</v>
      </c>
      <c r="AB198" s="121">
        <v>238.67</v>
      </c>
      <c r="AC198" s="121">
        <f t="shared" si="147"/>
        <v>391221.77999999997</v>
      </c>
      <c r="AD198" s="153">
        <f t="shared" si="148"/>
        <v>21.308852459016393</v>
      </c>
      <c r="AE198" s="105">
        <f t="shared" si="149"/>
        <v>0</v>
      </c>
      <c r="AF198" s="105">
        <f t="shared" si="150"/>
        <v>0</v>
      </c>
      <c r="AG198" s="105">
        <f t="shared" si="151"/>
        <v>0</v>
      </c>
      <c r="AH198" s="105">
        <f t="shared" si="152"/>
        <v>0</v>
      </c>
      <c r="AI198" s="105">
        <f t="shared" si="153"/>
        <v>21.508196721311474</v>
      </c>
      <c r="AJ198" s="105">
        <f t="shared" si="154"/>
        <v>0</v>
      </c>
      <c r="AK198" s="105">
        <f t="shared" si="155"/>
        <v>28.463770491803277</v>
      </c>
      <c r="AL198" s="105">
        <f t="shared" si="156"/>
        <v>157.65901639344267</v>
      </c>
      <c r="AM198" s="105">
        <f t="shared" si="157"/>
        <v>0</v>
      </c>
      <c r="AN198" s="105">
        <f t="shared" si="158"/>
        <v>0</v>
      </c>
      <c r="AO198" s="105">
        <f t="shared" si="159"/>
        <v>56.225081967213114</v>
      </c>
      <c r="AP198" s="105">
        <f t="shared" si="160"/>
        <v>52.168688524590166</v>
      </c>
      <c r="AQ198" s="105">
        <f t="shared" si="161"/>
        <v>225.7919672131147</v>
      </c>
      <c r="AR198" s="105">
        <f t="shared" si="162"/>
        <v>17.374590163934425</v>
      </c>
      <c r="AS198" s="105">
        <f t="shared" si="163"/>
        <v>32.032131147540987</v>
      </c>
      <c r="AT198" s="105">
        <f t="shared" si="164"/>
        <v>0</v>
      </c>
      <c r="AU198" s="105">
        <f t="shared" si="165"/>
        <v>0</v>
      </c>
      <c r="AV198" s="105">
        <f t="shared" si="166"/>
        <v>160.66672131147541</v>
      </c>
      <c r="AW198" s="105">
        <f t="shared" si="167"/>
        <v>876.50032786885231</v>
      </c>
      <c r="AX198" s="105">
        <f t="shared" si="168"/>
        <v>4749.7778688524595</v>
      </c>
      <c r="AY198" s="105">
        <f t="shared" si="169"/>
        <v>0</v>
      </c>
      <c r="AZ198" s="105">
        <f t="shared" si="170"/>
        <v>10.081967213114755</v>
      </c>
      <c r="BA198" s="105">
        <f t="shared" si="171"/>
        <v>3.9126229508196717</v>
      </c>
      <c r="BB198" s="2"/>
      <c r="BC198" s="105">
        <f t="shared" si="172"/>
        <v>6.4303947758978914</v>
      </c>
      <c r="BD198" s="105">
        <f t="shared" si="173"/>
        <v>0</v>
      </c>
      <c r="BE198" s="105">
        <f t="shared" si="174"/>
        <v>0</v>
      </c>
      <c r="BF198" s="105">
        <f t="shared" si="175"/>
        <v>0</v>
      </c>
      <c r="BG198" s="105">
        <f t="shared" si="176"/>
        <v>0</v>
      </c>
      <c r="BH198" s="105">
        <f t="shared" si="177"/>
        <v>6.4905511031958047</v>
      </c>
      <c r="BI198" s="105">
        <f t="shared" si="178"/>
        <v>0</v>
      </c>
      <c r="BJ198" s="105">
        <f t="shared" si="179"/>
        <v>8.5895419016523196</v>
      </c>
      <c r="BK198" s="105">
        <f t="shared" si="180"/>
        <v>47.576926882358769</v>
      </c>
      <c r="BL198" s="105">
        <f t="shared" si="181"/>
        <v>0</v>
      </c>
      <c r="BM198" s="105">
        <f t="shared" si="182"/>
        <v>0</v>
      </c>
      <c r="BN198" s="105">
        <f t="shared" si="183"/>
        <v>16.967102008508952</v>
      </c>
      <c r="BO198" s="105">
        <f t="shared" si="184"/>
        <v>15.742999901058671</v>
      </c>
      <c r="BP198" s="105">
        <f t="shared" si="185"/>
        <v>68.137478974967834</v>
      </c>
      <c r="BQ198" s="105">
        <f t="shared" si="186"/>
        <v>5.2431483130503604</v>
      </c>
      <c r="BR198" s="105">
        <f t="shared" si="187"/>
        <v>9.6663698426832898</v>
      </c>
      <c r="BS198" s="105">
        <f t="shared" si="188"/>
        <v>0</v>
      </c>
      <c r="BT198" s="105">
        <f t="shared" si="189"/>
        <v>0</v>
      </c>
      <c r="BU198" s="105">
        <f t="shared" si="190"/>
        <v>48.484565152864349</v>
      </c>
      <c r="BV198" s="105">
        <f t="shared" si="191"/>
        <v>264.50242406253085</v>
      </c>
      <c r="BW198" s="105">
        <f t="shared" si="192"/>
        <v>1433.3454536459878</v>
      </c>
      <c r="BX198" s="105">
        <f t="shared" si="193"/>
        <v>0</v>
      </c>
      <c r="BY198" s="105">
        <f t="shared" si="194"/>
        <v>3.0424458296230332</v>
      </c>
      <c r="BZ198" s="105">
        <f t="shared" si="195"/>
        <v>1.1807163352132184</v>
      </c>
    </row>
    <row r="199" spans="1:78" x14ac:dyDescent="0.3">
      <c r="A199" s="18" t="s">
        <v>418</v>
      </c>
      <c r="B199" s="21" t="s">
        <v>419</v>
      </c>
      <c r="C199" s="22">
        <f>_xlfn.XLOOKUP(A199,Rankings!K:K,Rankings!L:L)</f>
        <v>13</v>
      </c>
      <c r="D199" s="118">
        <f>_xlfn.XLOOKUP(A199,Rankings!K:K,Rankings!M:M)</f>
        <v>273.23</v>
      </c>
      <c r="E199" s="121">
        <v>12618.869999999999</v>
      </c>
      <c r="F199" s="121">
        <v>0</v>
      </c>
      <c r="G199" s="121">
        <v>0</v>
      </c>
      <c r="H199" s="121">
        <v>0</v>
      </c>
      <c r="I199" s="121">
        <v>0</v>
      </c>
      <c r="J199" s="121">
        <v>0</v>
      </c>
      <c r="K199" s="121">
        <v>0</v>
      </c>
      <c r="L199" s="121">
        <v>3013.23</v>
      </c>
      <c r="M199" s="121">
        <v>0</v>
      </c>
      <c r="N199" s="121">
        <v>5847.0700000000006</v>
      </c>
      <c r="O199" s="121">
        <v>0</v>
      </c>
      <c r="P199" s="121">
        <v>2794.7099999999996</v>
      </c>
      <c r="Q199" s="121">
        <v>3679.91</v>
      </c>
      <c r="R199" s="121">
        <v>2748.7499999999995</v>
      </c>
      <c r="S199" s="121">
        <v>0</v>
      </c>
      <c r="T199" s="121">
        <v>1312.13</v>
      </c>
      <c r="U199" s="121">
        <v>0</v>
      </c>
      <c r="V199" s="121">
        <v>0</v>
      </c>
      <c r="W199" s="121">
        <v>4793.6400000000012</v>
      </c>
      <c r="X199" s="121">
        <v>13867.63</v>
      </c>
      <c r="Y199" s="121">
        <v>169593.95</v>
      </c>
      <c r="Z199" s="121">
        <v>0</v>
      </c>
      <c r="AA199" s="121">
        <v>266</v>
      </c>
      <c r="AB199" s="121">
        <v>503.43</v>
      </c>
      <c r="AC199" s="121">
        <f t="shared" si="147"/>
        <v>221039.32</v>
      </c>
      <c r="AD199" s="153">
        <f t="shared" si="148"/>
        <v>970.68230769230763</v>
      </c>
      <c r="AE199" s="105">
        <f t="shared" si="149"/>
        <v>0</v>
      </c>
      <c r="AF199" s="105">
        <f t="shared" si="150"/>
        <v>0</v>
      </c>
      <c r="AG199" s="105">
        <f t="shared" si="151"/>
        <v>0</v>
      </c>
      <c r="AH199" s="105">
        <f t="shared" si="152"/>
        <v>0</v>
      </c>
      <c r="AI199" s="105">
        <f t="shared" si="153"/>
        <v>0</v>
      </c>
      <c r="AJ199" s="105">
        <f t="shared" si="154"/>
        <v>0</v>
      </c>
      <c r="AK199" s="105">
        <f t="shared" si="155"/>
        <v>231.78692307692307</v>
      </c>
      <c r="AL199" s="105">
        <f t="shared" si="156"/>
        <v>0</v>
      </c>
      <c r="AM199" s="105">
        <f t="shared" si="157"/>
        <v>449.77461538461546</v>
      </c>
      <c r="AN199" s="105">
        <f t="shared" si="158"/>
        <v>0</v>
      </c>
      <c r="AO199" s="105">
        <f t="shared" si="159"/>
        <v>214.97769230769228</v>
      </c>
      <c r="AP199" s="105">
        <f t="shared" si="160"/>
        <v>283.07</v>
      </c>
      <c r="AQ199" s="105">
        <f t="shared" si="161"/>
        <v>211.44230769230765</v>
      </c>
      <c r="AR199" s="105">
        <f t="shared" si="162"/>
        <v>0</v>
      </c>
      <c r="AS199" s="105">
        <f t="shared" si="163"/>
        <v>100.93307692307692</v>
      </c>
      <c r="AT199" s="105">
        <f t="shared" si="164"/>
        <v>0</v>
      </c>
      <c r="AU199" s="105">
        <f t="shared" si="165"/>
        <v>0</v>
      </c>
      <c r="AV199" s="105">
        <f t="shared" si="166"/>
        <v>368.74153846153854</v>
      </c>
      <c r="AW199" s="105">
        <f t="shared" si="167"/>
        <v>1066.7407692307693</v>
      </c>
      <c r="AX199" s="105">
        <f t="shared" si="168"/>
        <v>13045.688461538462</v>
      </c>
      <c r="AY199" s="105">
        <f t="shared" si="169"/>
        <v>0</v>
      </c>
      <c r="AZ199" s="105">
        <f t="shared" si="170"/>
        <v>20.46153846153846</v>
      </c>
      <c r="BA199" s="105">
        <f t="shared" si="171"/>
        <v>38.725384615384613</v>
      </c>
      <c r="BB199" s="2"/>
      <c r="BC199" s="105">
        <f t="shared" si="172"/>
        <v>46.184057387548947</v>
      </c>
      <c r="BD199" s="105">
        <f t="shared" si="173"/>
        <v>0</v>
      </c>
      <c r="BE199" s="105">
        <f t="shared" si="174"/>
        <v>0</v>
      </c>
      <c r="BF199" s="105">
        <f t="shared" si="175"/>
        <v>0</v>
      </c>
      <c r="BG199" s="105">
        <f t="shared" si="176"/>
        <v>0</v>
      </c>
      <c r="BH199" s="105">
        <f t="shared" si="177"/>
        <v>0</v>
      </c>
      <c r="BI199" s="105">
        <f t="shared" si="178"/>
        <v>0</v>
      </c>
      <c r="BJ199" s="105">
        <f t="shared" si="179"/>
        <v>11.028181385645793</v>
      </c>
      <c r="BK199" s="105">
        <f t="shared" si="180"/>
        <v>0</v>
      </c>
      <c r="BL199" s="105">
        <f t="shared" si="181"/>
        <v>21.399809684148888</v>
      </c>
      <c r="BM199" s="105">
        <f t="shared" si="182"/>
        <v>0</v>
      </c>
      <c r="BN199" s="105">
        <f t="shared" si="183"/>
        <v>10.228415620539471</v>
      </c>
      <c r="BO199" s="105">
        <f t="shared" si="184"/>
        <v>13.468176993741535</v>
      </c>
      <c r="BP199" s="105">
        <f t="shared" si="185"/>
        <v>10.06020568751601</v>
      </c>
      <c r="BQ199" s="105">
        <f t="shared" si="186"/>
        <v>0</v>
      </c>
      <c r="BR199" s="105">
        <f t="shared" si="187"/>
        <v>4.802291110053801</v>
      </c>
      <c r="BS199" s="105">
        <f t="shared" si="188"/>
        <v>0</v>
      </c>
      <c r="BT199" s="105">
        <f t="shared" si="189"/>
        <v>0</v>
      </c>
      <c r="BU199" s="105">
        <f t="shared" si="190"/>
        <v>17.544339933389455</v>
      </c>
      <c r="BV199" s="105">
        <f t="shared" si="191"/>
        <v>50.754419353658086</v>
      </c>
      <c r="BW199" s="105">
        <f t="shared" si="192"/>
        <v>620.70032573289905</v>
      </c>
      <c r="BX199" s="105">
        <f t="shared" si="193"/>
        <v>0</v>
      </c>
      <c r="BY199" s="105">
        <f t="shared" si="194"/>
        <v>0.9735387768546645</v>
      </c>
      <c r="BZ199" s="105">
        <f t="shared" si="195"/>
        <v>1.842513633202796</v>
      </c>
    </row>
    <row r="200" spans="1:78" x14ac:dyDescent="0.3">
      <c r="A200" s="18" t="s">
        <v>423</v>
      </c>
      <c r="B200" s="21" t="s">
        <v>424</v>
      </c>
      <c r="C200" s="22">
        <f>_xlfn.XLOOKUP(A200,Rankings!K:K,Rankings!L:L)</f>
        <v>40.905263157894737</v>
      </c>
      <c r="D200" s="118">
        <f>_xlfn.XLOOKUP(A200,Rankings!K:K,Rankings!M:M)</f>
        <v>359.26</v>
      </c>
      <c r="E200" s="121">
        <v>29191.970000000016</v>
      </c>
      <c r="F200" s="121">
        <v>12025.28</v>
      </c>
      <c r="G200" s="121">
        <v>0</v>
      </c>
      <c r="H200" s="121">
        <v>0</v>
      </c>
      <c r="I200" s="121">
        <v>0</v>
      </c>
      <c r="J200" s="121">
        <v>0</v>
      </c>
      <c r="K200" s="121">
        <v>0</v>
      </c>
      <c r="L200" s="121">
        <v>9603.7300000000014</v>
      </c>
      <c r="M200" s="121">
        <v>2321.2199999999998</v>
      </c>
      <c r="N200" s="121">
        <v>0</v>
      </c>
      <c r="O200" s="121">
        <v>0</v>
      </c>
      <c r="P200" s="121">
        <v>27024.320000000043</v>
      </c>
      <c r="Q200" s="121">
        <v>-8704.99</v>
      </c>
      <c r="R200" s="121">
        <v>21496.630000000012</v>
      </c>
      <c r="S200" s="121">
        <v>0</v>
      </c>
      <c r="T200" s="121">
        <v>1615.21</v>
      </c>
      <c r="U200" s="121">
        <v>0</v>
      </c>
      <c r="V200" s="121">
        <v>0</v>
      </c>
      <c r="W200" s="121">
        <v>8207.51</v>
      </c>
      <c r="X200" s="121">
        <v>79993.72000000003</v>
      </c>
      <c r="Y200" s="121">
        <v>152492.99</v>
      </c>
      <c r="Z200" s="121">
        <v>0</v>
      </c>
      <c r="AA200" s="121">
        <v>1440</v>
      </c>
      <c r="AB200" s="121">
        <v>2705.1099999999997</v>
      </c>
      <c r="AC200" s="121">
        <f t="shared" si="147"/>
        <v>339412.70000000007</v>
      </c>
      <c r="AD200" s="153">
        <f t="shared" si="148"/>
        <v>713.64826299536833</v>
      </c>
      <c r="AE200" s="105">
        <f t="shared" si="149"/>
        <v>293.97879567678848</v>
      </c>
      <c r="AF200" s="105">
        <f t="shared" si="150"/>
        <v>0</v>
      </c>
      <c r="AG200" s="105">
        <f t="shared" si="151"/>
        <v>0</v>
      </c>
      <c r="AH200" s="105">
        <f t="shared" si="152"/>
        <v>0</v>
      </c>
      <c r="AI200" s="105">
        <f t="shared" si="153"/>
        <v>0</v>
      </c>
      <c r="AJ200" s="105">
        <f t="shared" si="154"/>
        <v>0</v>
      </c>
      <c r="AK200" s="105">
        <f t="shared" si="155"/>
        <v>234.77981214616577</v>
      </c>
      <c r="AL200" s="105">
        <f t="shared" si="156"/>
        <v>56.746242923314455</v>
      </c>
      <c r="AM200" s="105">
        <f t="shared" si="157"/>
        <v>0</v>
      </c>
      <c r="AN200" s="105">
        <f t="shared" si="158"/>
        <v>0</v>
      </c>
      <c r="AO200" s="105">
        <f t="shared" si="159"/>
        <v>660.65630468348024</v>
      </c>
      <c r="AP200" s="105">
        <f t="shared" si="160"/>
        <v>-212.80855635615029</v>
      </c>
      <c r="AQ200" s="105">
        <f t="shared" si="161"/>
        <v>525.5223494595989</v>
      </c>
      <c r="AR200" s="105">
        <f t="shared" si="162"/>
        <v>0</v>
      </c>
      <c r="AS200" s="105">
        <f t="shared" si="163"/>
        <v>39.486605764282039</v>
      </c>
      <c r="AT200" s="105">
        <f t="shared" si="164"/>
        <v>0</v>
      </c>
      <c r="AU200" s="105">
        <f t="shared" si="165"/>
        <v>0</v>
      </c>
      <c r="AV200" s="105">
        <f t="shared" si="166"/>
        <v>200.6467961914565</v>
      </c>
      <c r="AW200" s="105">
        <f t="shared" si="167"/>
        <v>1955.5850231600625</v>
      </c>
      <c r="AX200" s="105">
        <f t="shared" si="168"/>
        <v>3727.9552367472979</v>
      </c>
      <c r="AY200" s="105">
        <f t="shared" si="169"/>
        <v>0</v>
      </c>
      <c r="AZ200" s="105">
        <f t="shared" si="170"/>
        <v>35.203293875450335</v>
      </c>
      <c r="BA200" s="105">
        <f t="shared" si="171"/>
        <v>66.131098816263503</v>
      </c>
      <c r="BB200" s="2"/>
      <c r="BC200" s="105">
        <f t="shared" si="172"/>
        <v>81.255831431275439</v>
      </c>
      <c r="BD200" s="105">
        <f t="shared" si="173"/>
        <v>33.472359850804438</v>
      </c>
      <c r="BE200" s="105">
        <f t="shared" si="174"/>
        <v>0</v>
      </c>
      <c r="BF200" s="105">
        <f t="shared" si="175"/>
        <v>0</v>
      </c>
      <c r="BG200" s="105">
        <f t="shared" si="176"/>
        <v>0</v>
      </c>
      <c r="BH200" s="105">
        <f t="shared" si="177"/>
        <v>0</v>
      </c>
      <c r="BI200" s="105">
        <f t="shared" si="178"/>
        <v>0</v>
      </c>
      <c r="BJ200" s="105">
        <f t="shared" si="179"/>
        <v>26.731976841284869</v>
      </c>
      <c r="BK200" s="105">
        <f t="shared" si="180"/>
        <v>6.4611145131659518</v>
      </c>
      <c r="BL200" s="105">
        <f t="shared" si="181"/>
        <v>0</v>
      </c>
      <c r="BM200" s="105">
        <f t="shared" si="182"/>
        <v>0</v>
      </c>
      <c r="BN200" s="105">
        <f t="shared" si="183"/>
        <v>75.222178923342554</v>
      </c>
      <c r="BO200" s="105">
        <f t="shared" si="184"/>
        <v>-24.23033457662974</v>
      </c>
      <c r="BP200" s="105">
        <f t="shared" si="185"/>
        <v>59.835857039470056</v>
      </c>
      <c r="BQ200" s="105">
        <f t="shared" si="186"/>
        <v>0</v>
      </c>
      <c r="BR200" s="105">
        <f t="shared" si="187"/>
        <v>4.4959360908534212</v>
      </c>
      <c r="BS200" s="105">
        <f t="shared" si="188"/>
        <v>0</v>
      </c>
      <c r="BT200" s="105">
        <f t="shared" si="189"/>
        <v>0</v>
      </c>
      <c r="BU200" s="105">
        <f t="shared" si="190"/>
        <v>22.84559928742415</v>
      </c>
      <c r="BV200" s="105">
        <f t="shared" si="191"/>
        <v>222.6624728608808</v>
      </c>
      <c r="BW200" s="105">
        <f t="shared" si="192"/>
        <v>424.46414852752878</v>
      </c>
      <c r="BX200" s="105">
        <f t="shared" si="193"/>
        <v>0</v>
      </c>
      <c r="BY200" s="105">
        <f t="shared" si="194"/>
        <v>4.0082391582697765</v>
      </c>
      <c r="BZ200" s="105">
        <f t="shared" si="195"/>
        <v>7.5296721037688572</v>
      </c>
    </row>
    <row r="201" spans="1:78" x14ac:dyDescent="0.3">
      <c r="A201" s="18" t="s">
        <v>427</v>
      </c>
      <c r="B201" s="21" t="s">
        <v>428</v>
      </c>
      <c r="C201" s="22">
        <f>_xlfn.XLOOKUP(A201,Rankings!K:K,Rankings!L:L)</f>
        <v>317.08947368421053</v>
      </c>
      <c r="D201" s="118">
        <f>_xlfn.XLOOKUP(A201,Rankings!K:K,Rankings!M:M)</f>
        <v>1409.4</v>
      </c>
      <c r="E201" s="121">
        <v>84070.260000000024</v>
      </c>
      <c r="F201" s="121">
        <v>5863.02</v>
      </c>
      <c r="G201" s="121">
        <v>0</v>
      </c>
      <c r="H201" s="121">
        <v>30680.990000000016</v>
      </c>
      <c r="I201" s="121">
        <v>587.67000000000007</v>
      </c>
      <c r="J201" s="121">
        <v>33388.99</v>
      </c>
      <c r="K201" s="121">
        <v>0</v>
      </c>
      <c r="L201" s="121">
        <v>22231.01</v>
      </c>
      <c r="M201" s="121">
        <v>50108.749999999993</v>
      </c>
      <c r="N201" s="121">
        <v>8746.880000000001</v>
      </c>
      <c r="O201" s="121">
        <v>0</v>
      </c>
      <c r="P201" s="121">
        <v>23651.819999999989</v>
      </c>
      <c r="Q201" s="121">
        <v>24776.859999999997</v>
      </c>
      <c r="R201" s="121">
        <v>65104.019999999982</v>
      </c>
      <c r="S201" s="121">
        <v>0</v>
      </c>
      <c r="T201" s="121">
        <v>5613.53</v>
      </c>
      <c r="U201" s="121">
        <v>0</v>
      </c>
      <c r="V201" s="121">
        <v>0</v>
      </c>
      <c r="W201" s="121">
        <v>9269.2000000000025</v>
      </c>
      <c r="X201" s="121">
        <v>434417.3400000002</v>
      </c>
      <c r="Y201" s="121">
        <v>910633.23999999976</v>
      </c>
      <c r="Z201" s="121">
        <v>0</v>
      </c>
      <c r="AA201" s="121">
        <v>6780</v>
      </c>
      <c r="AB201" s="121">
        <v>9305.41</v>
      </c>
      <c r="AC201" s="121">
        <f t="shared" si="147"/>
        <v>1725228.99</v>
      </c>
      <c r="AD201" s="153">
        <f t="shared" si="148"/>
        <v>265.13103391040227</v>
      </c>
      <c r="AE201" s="105">
        <f t="shared" si="149"/>
        <v>18.490112370740452</v>
      </c>
      <c r="AF201" s="105">
        <f t="shared" si="150"/>
        <v>0</v>
      </c>
      <c r="AG201" s="105">
        <f t="shared" si="151"/>
        <v>96.75814729364123</v>
      </c>
      <c r="AH201" s="105">
        <f t="shared" si="152"/>
        <v>1.853325476787226</v>
      </c>
      <c r="AI201" s="105">
        <f t="shared" si="153"/>
        <v>105.29832356797849</v>
      </c>
      <c r="AJ201" s="105">
        <f t="shared" si="154"/>
        <v>0</v>
      </c>
      <c r="AK201" s="105">
        <f t="shared" si="155"/>
        <v>70.109580560027879</v>
      </c>
      <c r="AL201" s="105">
        <f t="shared" si="156"/>
        <v>158.02716317824951</v>
      </c>
      <c r="AM201" s="105">
        <f t="shared" si="157"/>
        <v>27.584895513469554</v>
      </c>
      <c r="AN201" s="105">
        <f t="shared" si="158"/>
        <v>0</v>
      </c>
      <c r="AO201" s="105">
        <f t="shared" si="159"/>
        <v>74.59036632529417</v>
      </c>
      <c r="AP201" s="105">
        <f t="shared" si="160"/>
        <v>78.138386973625231</v>
      </c>
      <c r="AQ201" s="105">
        <f t="shared" si="161"/>
        <v>205.31750626587211</v>
      </c>
      <c r="AR201" s="105">
        <f t="shared" si="162"/>
        <v>0</v>
      </c>
      <c r="AS201" s="105">
        <f t="shared" si="163"/>
        <v>17.703299749365112</v>
      </c>
      <c r="AT201" s="105">
        <f t="shared" si="164"/>
        <v>0</v>
      </c>
      <c r="AU201" s="105">
        <f t="shared" si="165"/>
        <v>0</v>
      </c>
      <c r="AV201" s="105">
        <f t="shared" si="166"/>
        <v>29.232127740800379</v>
      </c>
      <c r="AW201" s="105">
        <f t="shared" si="167"/>
        <v>1370.0150148555122</v>
      </c>
      <c r="AX201" s="105">
        <f t="shared" si="168"/>
        <v>2871.8494796421392</v>
      </c>
      <c r="AY201" s="105">
        <f t="shared" si="169"/>
        <v>0</v>
      </c>
      <c r="AZ201" s="105">
        <f t="shared" si="170"/>
        <v>21.381977525851909</v>
      </c>
      <c r="BA201" s="105">
        <f t="shared" si="171"/>
        <v>29.346322638471623</v>
      </c>
      <c r="BB201" s="2"/>
      <c r="BC201" s="105">
        <f t="shared" si="172"/>
        <v>59.649680715197967</v>
      </c>
      <c r="BD201" s="105">
        <f t="shared" si="173"/>
        <v>4.1599404001702851</v>
      </c>
      <c r="BE201" s="105">
        <f t="shared" si="174"/>
        <v>0</v>
      </c>
      <c r="BF201" s="105">
        <f t="shared" si="175"/>
        <v>21.768830708102747</v>
      </c>
      <c r="BG201" s="105">
        <f t="shared" si="176"/>
        <v>0.41696466581524055</v>
      </c>
      <c r="BH201" s="105">
        <f t="shared" si="177"/>
        <v>23.690215694621823</v>
      </c>
      <c r="BI201" s="105">
        <f t="shared" si="178"/>
        <v>0</v>
      </c>
      <c r="BJ201" s="105">
        <f t="shared" si="179"/>
        <v>15.773385837945224</v>
      </c>
      <c r="BK201" s="105">
        <f t="shared" si="180"/>
        <v>35.553249609763014</v>
      </c>
      <c r="BL201" s="105">
        <f t="shared" si="181"/>
        <v>6.2061018873279412</v>
      </c>
      <c r="BM201" s="105">
        <f t="shared" si="182"/>
        <v>0</v>
      </c>
      <c r="BN201" s="105">
        <f t="shared" si="183"/>
        <v>16.781481481481471</v>
      </c>
      <c r="BO201" s="105">
        <f t="shared" si="184"/>
        <v>17.579721867461327</v>
      </c>
      <c r="BP201" s="105">
        <f t="shared" si="185"/>
        <v>46.192720306513394</v>
      </c>
      <c r="BQ201" s="105">
        <f t="shared" si="186"/>
        <v>0</v>
      </c>
      <c r="BR201" s="105">
        <f t="shared" si="187"/>
        <v>3.9829218106995881</v>
      </c>
      <c r="BS201" s="105">
        <f t="shared" si="188"/>
        <v>0</v>
      </c>
      <c r="BT201" s="105">
        <f t="shared" si="189"/>
        <v>0</v>
      </c>
      <c r="BU201" s="105">
        <f t="shared" si="190"/>
        <v>6.5766993046686544</v>
      </c>
      <c r="BV201" s="105">
        <f t="shared" si="191"/>
        <v>308.22856534695626</v>
      </c>
      <c r="BW201" s="105">
        <f t="shared" si="192"/>
        <v>646.1141194834679</v>
      </c>
      <c r="BX201" s="105">
        <f t="shared" si="193"/>
        <v>0</v>
      </c>
      <c r="BY201" s="105">
        <f t="shared" si="194"/>
        <v>4.8105576841209023</v>
      </c>
      <c r="BZ201" s="105">
        <f t="shared" si="195"/>
        <v>6.6023910884064136</v>
      </c>
    </row>
    <row r="202" spans="1:78" x14ac:dyDescent="0.3">
      <c r="A202" s="18" t="s">
        <v>432</v>
      </c>
      <c r="B202" s="21" t="s">
        <v>433</v>
      </c>
      <c r="C202" s="22">
        <f>_xlfn.XLOOKUP(A202,Rankings!K:K,Rankings!L:L)</f>
        <v>73</v>
      </c>
      <c r="D202" s="118">
        <f>_xlfn.XLOOKUP(A202,Rankings!K:K,Rankings!M:M)</f>
        <v>530.54999999999995</v>
      </c>
      <c r="E202" s="121">
        <v>41446.160000000018</v>
      </c>
      <c r="F202" s="121">
        <v>0</v>
      </c>
      <c r="G202" s="121">
        <v>0</v>
      </c>
      <c r="H202" s="121">
        <v>0</v>
      </c>
      <c r="I202" s="121">
        <v>0</v>
      </c>
      <c r="J202" s="121">
        <v>0</v>
      </c>
      <c r="K202" s="121">
        <v>0</v>
      </c>
      <c r="L202" s="121">
        <v>7059.0299999999988</v>
      </c>
      <c r="M202" s="121">
        <v>0</v>
      </c>
      <c r="N202" s="121">
        <v>0</v>
      </c>
      <c r="O202" s="121">
        <v>0</v>
      </c>
      <c r="P202" s="121">
        <v>4333.7699999999986</v>
      </c>
      <c r="Q202" s="121">
        <v>10681.76</v>
      </c>
      <c r="R202" s="121">
        <v>14237.83</v>
      </c>
      <c r="S202" s="121">
        <v>3242.7999999999997</v>
      </c>
      <c r="T202" s="121">
        <v>0</v>
      </c>
      <c r="U202" s="121">
        <v>0</v>
      </c>
      <c r="V202" s="121">
        <v>0</v>
      </c>
      <c r="W202" s="121">
        <v>32449.889999999996</v>
      </c>
      <c r="X202" s="121">
        <v>122374.82000000004</v>
      </c>
      <c r="Y202" s="121">
        <v>283419.60000000003</v>
      </c>
      <c r="Z202" s="121">
        <v>0</v>
      </c>
      <c r="AA202" s="121">
        <v>1666.9</v>
      </c>
      <c r="AB202" s="121">
        <v>1869.15</v>
      </c>
      <c r="AC202" s="121">
        <f t="shared" si="147"/>
        <v>522781.71000000014</v>
      </c>
      <c r="AD202" s="153">
        <f t="shared" si="148"/>
        <v>567.75561643835636</v>
      </c>
      <c r="AE202" s="105">
        <f t="shared" si="149"/>
        <v>0</v>
      </c>
      <c r="AF202" s="105">
        <f t="shared" si="150"/>
        <v>0</v>
      </c>
      <c r="AG202" s="105">
        <f t="shared" si="151"/>
        <v>0</v>
      </c>
      <c r="AH202" s="105">
        <f t="shared" si="152"/>
        <v>0</v>
      </c>
      <c r="AI202" s="105">
        <f t="shared" si="153"/>
        <v>0</v>
      </c>
      <c r="AJ202" s="105">
        <f t="shared" si="154"/>
        <v>0</v>
      </c>
      <c r="AK202" s="105">
        <f t="shared" si="155"/>
        <v>96.699041095890394</v>
      </c>
      <c r="AL202" s="105">
        <f t="shared" si="156"/>
        <v>0</v>
      </c>
      <c r="AM202" s="105">
        <f t="shared" si="157"/>
        <v>0</v>
      </c>
      <c r="AN202" s="105">
        <f t="shared" si="158"/>
        <v>0</v>
      </c>
      <c r="AO202" s="105">
        <f t="shared" si="159"/>
        <v>59.366712328767107</v>
      </c>
      <c r="AP202" s="105">
        <f t="shared" si="160"/>
        <v>146.32547945205479</v>
      </c>
      <c r="AQ202" s="105">
        <f t="shared" si="161"/>
        <v>195.03876712328767</v>
      </c>
      <c r="AR202" s="105">
        <f t="shared" si="162"/>
        <v>44.421917808219177</v>
      </c>
      <c r="AS202" s="105">
        <f t="shared" si="163"/>
        <v>0</v>
      </c>
      <c r="AT202" s="105">
        <f t="shared" si="164"/>
        <v>0</v>
      </c>
      <c r="AU202" s="105">
        <f t="shared" si="165"/>
        <v>0</v>
      </c>
      <c r="AV202" s="105">
        <f t="shared" si="166"/>
        <v>444.51904109589037</v>
      </c>
      <c r="AW202" s="105">
        <f t="shared" si="167"/>
        <v>1676.3673972602744</v>
      </c>
      <c r="AX202" s="105">
        <f t="shared" si="168"/>
        <v>3882.4602739726033</v>
      </c>
      <c r="AY202" s="105">
        <f t="shared" si="169"/>
        <v>0</v>
      </c>
      <c r="AZ202" s="105">
        <f t="shared" si="170"/>
        <v>22.834246575342465</v>
      </c>
      <c r="BA202" s="105">
        <f t="shared" si="171"/>
        <v>25.604794520547948</v>
      </c>
      <c r="BB202" s="2"/>
      <c r="BC202" s="105">
        <f t="shared" si="172"/>
        <v>78.119234756384927</v>
      </c>
      <c r="BD202" s="105">
        <f t="shared" si="173"/>
        <v>0</v>
      </c>
      <c r="BE202" s="105">
        <f t="shared" si="174"/>
        <v>0</v>
      </c>
      <c r="BF202" s="105">
        <f t="shared" si="175"/>
        <v>0</v>
      </c>
      <c r="BG202" s="105">
        <f t="shared" si="176"/>
        <v>0</v>
      </c>
      <c r="BH202" s="105">
        <f t="shared" si="177"/>
        <v>0</v>
      </c>
      <c r="BI202" s="105">
        <f t="shared" si="178"/>
        <v>0</v>
      </c>
      <c r="BJ202" s="105">
        <f t="shared" si="179"/>
        <v>13.305117331071528</v>
      </c>
      <c r="BK202" s="105">
        <f t="shared" si="180"/>
        <v>0</v>
      </c>
      <c r="BL202" s="105">
        <f t="shared" si="181"/>
        <v>0</v>
      </c>
      <c r="BM202" s="105">
        <f t="shared" si="182"/>
        <v>0</v>
      </c>
      <c r="BN202" s="105">
        <f t="shared" si="183"/>
        <v>8.1684478371501257</v>
      </c>
      <c r="BO202" s="105">
        <f t="shared" si="184"/>
        <v>20.133371030063145</v>
      </c>
      <c r="BP202" s="105">
        <f t="shared" si="185"/>
        <v>26.835981528602396</v>
      </c>
      <c r="BQ202" s="105">
        <f t="shared" si="186"/>
        <v>6.1121477711808501</v>
      </c>
      <c r="BR202" s="105">
        <f t="shared" si="187"/>
        <v>0</v>
      </c>
      <c r="BS202" s="105">
        <f t="shared" si="188"/>
        <v>0</v>
      </c>
      <c r="BT202" s="105">
        <f t="shared" si="189"/>
        <v>0</v>
      </c>
      <c r="BU202" s="105">
        <f t="shared" si="190"/>
        <v>61.162736782584105</v>
      </c>
      <c r="BV202" s="105">
        <f t="shared" si="191"/>
        <v>230.65652624634822</v>
      </c>
      <c r="BW202" s="105">
        <f t="shared" si="192"/>
        <v>534.19960418433709</v>
      </c>
      <c r="BX202" s="105">
        <f t="shared" si="193"/>
        <v>0</v>
      </c>
      <c r="BY202" s="105">
        <f t="shared" si="194"/>
        <v>3.1418339459051934</v>
      </c>
      <c r="BZ202" s="105">
        <f t="shared" si="195"/>
        <v>3.5230421260955618</v>
      </c>
    </row>
    <row r="203" spans="1:78" x14ac:dyDescent="0.3">
      <c r="A203" s="18" t="s">
        <v>434</v>
      </c>
      <c r="B203" s="21" t="s">
        <v>435</v>
      </c>
      <c r="C203" s="22">
        <f>_xlfn.XLOOKUP(A203,Rankings!K:K,Rankings!L:L)</f>
        <v>204</v>
      </c>
      <c r="D203" s="118">
        <f>_xlfn.XLOOKUP(A203,Rankings!K:K,Rankings!M:M)</f>
        <v>860.09</v>
      </c>
      <c r="E203" s="121">
        <v>49661.450000000012</v>
      </c>
      <c r="F203" s="121">
        <v>213.56</v>
      </c>
      <c r="G203" s="121">
        <v>0</v>
      </c>
      <c r="H203" s="121">
        <v>20003.80000000001</v>
      </c>
      <c r="I203" s="121">
        <v>0</v>
      </c>
      <c r="J203" s="121">
        <v>23742.23000000001</v>
      </c>
      <c r="K203" s="121">
        <v>0</v>
      </c>
      <c r="L203" s="121">
        <v>13749.86</v>
      </c>
      <c r="M203" s="121">
        <v>0</v>
      </c>
      <c r="N203" s="121">
        <v>8719.2199999999993</v>
      </c>
      <c r="O203" s="121">
        <v>0</v>
      </c>
      <c r="P203" s="121">
        <v>15422.979999999998</v>
      </c>
      <c r="Q203" s="121">
        <v>11928.539999999999</v>
      </c>
      <c r="R203" s="121">
        <v>10726.630000000003</v>
      </c>
      <c r="S203" s="121">
        <v>0</v>
      </c>
      <c r="T203" s="121">
        <v>8224.4399999999987</v>
      </c>
      <c r="U203" s="121">
        <v>0</v>
      </c>
      <c r="V203" s="121">
        <v>0</v>
      </c>
      <c r="W203" s="121">
        <v>21910.23</v>
      </c>
      <c r="X203" s="121">
        <v>273781.75000000006</v>
      </c>
      <c r="Y203" s="121">
        <v>620855.80000000016</v>
      </c>
      <c r="Z203" s="121">
        <v>0</v>
      </c>
      <c r="AA203" s="121">
        <v>7449.5</v>
      </c>
      <c r="AB203" s="121">
        <v>4948.6299999999992</v>
      </c>
      <c r="AC203" s="121">
        <f t="shared" si="147"/>
        <v>1091338.6200000001</v>
      </c>
      <c r="AD203" s="153">
        <f t="shared" si="148"/>
        <v>243.43848039215692</v>
      </c>
      <c r="AE203" s="105">
        <f t="shared" si="149"/>
        <v>1.0468627450980392</v>
      </c>
      <c r="AF203" s="105">
        <f t="shared" si="150"/>
        <v>0</v>
      </c>
      <c r="AG203" s="105">
        <f t="shared" si="151"/>
        <v>98.057843137254949</v>
      </c>
      <c r="AH203" s="105">
        <f t="shared" si="152"/>
        <v>0</v>
      </c>
      <c r="AI203" s="105">
        <f t="shared" si="153"/>
        <v>116.38348039215691</v>
      </c>
      <c r="AJ203" s="105">
        <f t="shared" si="154"/>
        <v>0</v>
      </c>
      <c r="AK203" s="105">
        <f t="shared" si="155"/>
        <v>67.401274509803926</v>
      </c>
      <c r="AL203" s="105">
        <f t="shared" si="156"/>
        <v>0</v>
      </c>
      <c r="AM203" s="105">
        <f t="shared" si="157"/>
        <v>42.741274509803915</v>
      </c>
      <c r="AN203" s="105">
        <f t="shared" si="158"/>
        <v>0</v>
      </c>
      <c r="AO203" s="105">
        <f t="shared" si="159"/>
        <v>75.602843137254894</v>
      </c>
      <c r="AP203" s="105">
        <f t="shared" si="160"/>
        <v>58.473235294117643</v>
      </c>
      <c r="AQ203" s="105">
        <f t="shared" si="161"/>
        <v>52.581519607843148</v>
      </c>
      <c r="AR203" s="105">
        <f t="shared" si="162"/>
        <v>0</v>
      </c>
      <c r="AS203" s="105">
        <f t="shared" si="163"/>
        <v>40.315882352941173</v>
      </c>
      <c r="AT203" s="105">
        <f t="shared" si="164"/>
        <v>0</v>
      </c>
      <c r="AU203" s="105">
        <f t="shared" si="165"/>
        <v>0</v>
      </c>
      <c r="AV203" s="105">
        <f t="shared" si="166"/>
        <v>107.40308823529412</v>
      </c>
      <c r="AW203" s="105">
        <f t="shared" si="167"/>
        <v>1342.0674019607845</v>
      </c>
      <c r="AX203" s="105">
        <f t="shared" si="168"/>
        <v>3043.4107843137263</v>
      </c>
      <c r="AY203" s="105">
        <f t="shared" si="169"/>
        <v>0</v>
      </c>
      <c r="AZ203" s="105">
        <f t="shared" si="170"/>
        <v>36.517156862745097</v>
      </c>
      <c r="BA203" s="105">
        <f t="shared" si="171"/>
        <v>24.257990196078428</v>
      </c>
      <c r="BB203" s="2"/>
      <c r="BC203" s="105">
        <f t="shared" si="172"/>
        <v>57.73982955272124</v>
      </c>
      <c r="BD203" s="105">
        <f t="shared" si="173"/>
        <v>0.24829959655384901</v>
      </c>
      <c r="BE203" s="105">
        <f t="shared" si="174"/>
        <v>0</v>
      </c>
      <c r="BF203" s="105">
        <f t="shared" si="175"/>
        <v>23.257798602471844</v>
      </c>
      <c r="BG203" s="105">
        <f t="shared" si="176"/>
        <v>0</v>
      </c>
      <c r="BH203" s="105">
        <f t="shared" si="177"/>
        <v>27.604355358160205</v>
      </c>
      <c r="BI203" s="105">
        <f t="shared" si="178"/>
        <v>0</v>
      </c>
      <c r="BJ203" s="105">
        <f t="shared" si="179"/>
        <v>15.986536292713554</v>
      </c>
      <c r="BK203" s="105">
        <f t="shared" si="180"/>
        <v>0</v>
      </c>
      <c r="BL203" s="105">
        <f t="shared" si="181"/>
        <v>10.13756699880245</v>
      </c>
      <c r="BM203" s="105">
        <f t="shared" si="182"/>
        <v>0</v>
      </c>
      <c r="BN203" s="105">
        <f t="shared" si="183"/>
        <v>17.931821088490736</v>
      </c>
      <c r="BO203" s="105">
        <f t="shared" si="184"/>
        <v>13.868943947726398</v>
      </c>
      <c r="BP203" s="105">
        <f t="shared" si="185"/>
        <v>12.471520422281392</v>
      </c>
      <c r="BQ203" s="105">
        <f t="shared" si="186"/>
        <v>0</v>
      </c>
      <c r="BR203" s="105">
        <f t="shared" si="187"/>
        <v>9.5623016195979478</v>
      </c>
      <c r="BS203" s="105">
        <f t="shared" si="188"/>
        <v>0</v>
      </c>
      <c r="BT203" s="105">
        <f t="shared" si="189"/>
        <v>0</v>
      </c>
      <c r="BU203" s="105">
        <f t="shared" si="190"/>
        <v>25.474345708007299</v>
      </c>
      <c r="BV203" s="105">
        <f t="shared" si="191"/>
        <v>318.31755979025456</v>
      </c>
      <c r="BW203" s="105">
        <f t="shared" si="192"/>
        <v>721.84980641560787</v>
      </c>
      <c r="BX203" s="105">
        <f t="shared" si="193"/>
        <v>0</v>
      </c>
      <c r="BY203" s="105">
        <f t="shared" si="194"/>
        <v>8.6613028869071833</v>
      </c>
      <c r="BZ203" s="105">
        <f t="shared" si="195"/>
        <v>5.7536188073341155</v>
      </c>
    </row>
    <row r="204" spans="1:78" x14ac:dyDescent="0.3">
      <c r="A204" s="18" t="s">
        <v>436</v>
      </c>
      <c r="B204" s="21" t="s">
        <v>437</v>
      </c>
      <c r="C204" s="22">
        <f>_xlfn.XLOOKUP(A204,Rankings!K:K,Rankings!L:L)</f>
        <v>394.69894736842105</v>
      </c>
      <c r="D204" s="118">
        <f>_xlfn.XLOOKUP(A204,Rankings!K:K,Rankings!M:M)</f>
        <v>1885.55</v>
      </c>
      <c r="E204" s="121">
        <v>102802.78</v>
      </c>
      <c r="F204" s="121">
        <v>21704.879999999997</v>
      </c>
      <c r="G204" s="121">
        <v>0</v>
      </c>
      <c r="H204" s="121">
        <v>0</v>
      </c>
      <c r="I204" s="121">
        <v>0</v>
      </c>
      <c r="J204" s="121">
        <v>0</v>
      </c>
      <c r="K204" s="121">
        <v>0</v>
      </c>
      <c r="L204" s="121">
        <v>19859.8</v>
      </c>
      <c r="M204" s="121">
        <v>0</v>
      </c>
      <c r="N204" s="121">
        <v>12702.43</v>
      </c>
      <c r="O204" s="121">
        <v>0</v>
      </c>
      <c r="P204" s="121">
        <v>53823.060000000034</v>
      </c>
      <c r="Q204" s="121">
        <v>40631.840000000004</v>
      </c>
      <c r="R204" s="121">
        <v>50280.939999999995</v>
      </c>
      <c r="S204" s="121">
        <v>0</v>
      </c>
      <c r="T204" s="121">
        <v>13765.359999999999</v>
      </c>
      <c r="U204" s="121">
        <v>0</v>
      </c>
      <c r="V204" s="121">
        <v>0</v>
      </c>
      <c r="W204" s="121">
        <v>37782.429999999993</v>
      </c>
      <c r="X204" s="121">
        <v>399172.79000000004</v>
      </c>
      <c r="Y204" s="121">
        <v>1253661.3600000001</v>
      </c>
      <c r="Z204" s="121">
        <v>0</v>
      </c>
      <c r="AA204" s="121">
        <v>3777.0099999999998</v>
      </c>
      <c r="AB204" s="121">
        <v>5670.7400000000007</v>
      </c>
      <c r="AC204" s="121">
        <f t="shared" si="147"/>
        <v>2015635.4200000002</v>
      </c>
      <c r="AD204" s="153">
        <f t="shared" si="148"/>
        <v>260.45871336981685</v>
      </c>
      <c r="AE204" s="105">
        <f t="shared" si="149"/>
        <v>54.990975133612821</v>
      </c>
      <c r="AF204" s="105">
        <f t="shared" si="150"/>
        <v>0</v>
      </c>
      <c r="AG204" s="105">
        <f t="shared" si="151"/>
        <v>0</v>
      </c>
      <c r="AH204" s="105">
        <f t="shared" si="152"/>
        <v>0</v>
      </c>
      <c r="AI204" s="105">
        <f t="shared" si="153"/>
        <v>0</v>
      </c>
      <c r="AJ204" s="105">
        <f t="shared" si="154"/>
        <v>0</v>
      </c>
      <c r="AK204" s="105">
        <f t="shared" si="155"/>
        <v>50.316323700408574</v>
      </c>
      <c r="AL204" s="105">
        <f t="shared" si="156"/>
        <v>0</v>
      </c>
      <c r="AM204" s="105">
        <f t="shared" si="157"/>
        <v>32.18257886090398</v>
      </c>
      <c r="AN204" s="105">
        <f t="shared" si="158"/>
        <v>0</v>
      </c>
      <c r="AO204" s="105">
        <f t="shared" si="159"/>
        <v>136.36484302493048</v>
      </c>
      <c r="AP204" s="105">
        <f t="shared" si="160"/>
        <v>102.94387727888545</v>
      </c>
      <c r="AQ204" s="105">
        <f t="shared" si="161"/>
        <v>127.39061083197319</v>
      </c>
      <c r="AR204" s="105">
        <f t="shared" si="162"/>
        <v>0</v>
      </c>
      <c r="AS204" s="105">
        <f t="shared" si="163"/>
        <v>34.875593390298796</v>
      </c>
      <c r="AT204" s="105">
        <f t="shared" si="164"/>
        <v>0</v>
      </c>
      <c r="AU204" s="105">
        <f t="shared" si="165"/>
        <v>0</v>
      </c>
      <c r="AV204" s="105">
        <f t="shared" si="166"/>
        <v>95.724678902507961</v>
      </c>
      <c r="AW204" s="105">
        <f t="shared" si="167"/>
        <v>1011.3348228096565</v>
      </c>
      <c r="AX204" s="105">
        <f t="shared" si="168"/>
        <v>3176.2470317150451</v>
      </c>
      <c r="AY204" s="105">
        <f t="shared" si="169"/>
        <v>0</v>
      </c>
      <c r="AZ204" s="105">
        <f t="shared" si="170"/>
        <v>9.5693439903564066</v>
      </c>
      <c r="BA204" s="105">
        <f t="shared" si="171"/>
        <v>14.367253923043281</v>
      </c>
      <c r="BB204" s="2"/>
      <c r="BC204" s="105">
        <f t="shared" si="172"/>
        <v>54.521375725915519</v>
      </c>
      <c r="BD204" s="105">
        <f t="shared" si="173"/>
        <v>11.511166503142318</v>
      </c>
      <c r="BE204" s="105">
        <f t="shared" si="174"/>
        <v>0</v>
      </c>
      <c r="BF204" s="105">
        <f t="shared" si="175"/>
        <v>0</v>
      </c>
      <c r="BG204" s="105">
        <f t="shared" si="176"/>
        <v>0</v>
      </c>
      <c r="BH204" s="105">
        <f t="shared" si="177"/>
        <v>0</v>
      </c>
      <c r="BI204" s="105">
        <f t="shared" si="178"/>
        <v>0</v>
      </c>
      <c r="BJ204" s="105">
        <f t="shared" si="179"/>
        <v>10.532629736681605</v>
      </c>
      <c r="BK204" s="105">
        <f t="shared" si="180"/>
        <v>0</v>
      </c>
      <c r="BL204" s="105">
        <f t="shared" si="181"/>
        <v>6.7367240327755828</v>
      </c>
      <c r="BM204" s="105">
        <f t="shared" si="182"/>
        <v>0</v>
      </c>
      <c r="BN204" s="105">
        <f t="shared" si="183"/>
        <v>28.545018694810551</v>
      </c>
      <c r="BO204" s="105">
        <f t="shared" si="184"/>
        <v>21.549065259473366</v>
      </c>
      <c r="BP204" s="105">
        <f t="shared" si="185"/>
        <v>26.666458062634241</v>
      </c>
      <c r="BQ204" s="105">
        <f t="shared" si="186"/>
        <v>0</v>
      </c>
      <c r="BR204" s="105">
        <f t="shared" si="187"/>
        <v>7.3004481451035499</v>
      </c>
      <c r="BS204" s="105">
        <f t="shared" si="188"/>
        <v>0</v>
      </c>
      <c r="BT204" s="105">
        <f t="shared" si="189"/>
        <v>0</v>
      </c>
      <c r="BU204" s="105">
        <f t="shared" si="190"/>
        <v>20.037882845853993</v>
      </c>
      <c r="BV204" s="105">
        <f t="shared" si="191"/>
        <v>211.7009837978309</v>
      </c>
      <c r="BW204" s="105">
        <f t="shared" si="192"/>
        <v>664.87834318899002</v>
      </c>
      <c r="BX204" s="105">
        <f t="shared" si="193"/>
        <v>0</v>
      </c>
      <c r="BY204" s="105">
        <f t="shared" si="194"/>
        <v>2.0031343639786798</v>
      </c>
      <c r="BZ204" s="105">
        <f t="shared" si="195"/>
        <v>3.0074726207207449</v>
      </c>
    </row>
    <row r="205" spans="1:78" x14ac:dyDescent="0.3">
      <c r="A205" s="18" t="s">
        <v>438</v>
      </c>
      <c r="B205" s="21" t="s">
        <v>439</v>
      </c>
      <c r="C205" s="22">
        <f>_xlfn.XLOOKUP(A205,Rankings!K:K,Rankings!L:L)</f>
        <v>168.58842105263159</v>
      </c>
      <c r="D205" s="118">
        <f>_xlfn.XLOOKUP(A205,Rankings!K:K,Rankings!M:M)</f>
        <v>1193.96</v>
      </c>
      <c r="E205" s="121">
        <v>76873.810000000012</v>
      </c>
      <c r="F205" s="121">
        <v>957.52</v>
      </c>
      <c r="G205" s="121">
        <v>0</v>
      </c>
      <c r="H205" s="121">
        <v>42097.74000000002</v>
      </c>
      <c r="I205" s="121">
        <v>510.53000000000003</v>
      </c>
      <c r="J205" s="121">
        <v>14852.469999999998</v>
      </c>
      <c r="K205" s="121">
        <v>0</v>
      </c>
      <c r="L205" s="121">
        <v>12387.740000000002</v>
      </c>
      <c r="M205" s="121">
        <v>0</v>
      </c>
      <c r="N205" s="121">
        <v>8122.880000000001</v>
      </c>
      <c r="O205" s="121">
        <v>0</v>
      </c>
      <c r="P205" s="121">
        <v>15394.069999999989</v>
      </c>
      <c r="Q205" s="121">
        <v>16873.169999999998</v>
      </c>
      <c r="R205" s="121">
        <v>25373.020000000015</v>
      </c>
      <c r="S205" s="121">
        <v>0</v>
      </c>
      <c r="T205" s="121">
        <v>4214.2299999999996</v>
      </c>
      <c r="U205" s="121">
        <v>0</v>
      </c>
      <c r="V205" s="121">
        <v>0</v>
      </c>
      <c r="W205" s="121">
        <v>25195.89</v>
      </c>
      <c r="X205" s="121">
        <v>194495.40999999995</v>
      </c>
      <c r="Y205" s="121">
        <v>609116.68999999971</v>
      </c>
      <c r="Z205" s="121">
        <v>0</v>
      </c>
      <c r="AA205" s="121">
        <v>2993</v>
      </c>
      <c r="AB205" s="121">
        <v>3849.7299999999996</v>
      </c>
      <c r="AC205" s="121">
        <f t="shared" si="147"/>
        <v>1053307.8999999997</v>
      </c>
      <c r="AD205" s="153">
        <f t="shared" si="148"/>
        <v>455.98511167027772</v>
      </c>
      <c r="AE205" s="105">
        <f t="shared" si="149"/>
        <v>5.6796308668260913</v>
      </c>
      <c r="AF205" s="105">
        <f t="shared" si="150"/>
        <v>0</v>
      </c>
      <c r="AG205" s="105">
        <f t="shared" si="151"/>
        <v>249.70718473516953</v>
      </c>
      <c r="AH205" s="105">
        <f t="shared" si="152"/>
        <v>3.0282625391017675</v>
      </c>
      <c r="AI205" s="105">
        <f t="shared" si="153"/>
        <v>88.098992251450099</v>
      </c>
      <c r="AJ205" s="105">
        <f t="shared" si="154"/>
        <v>0</v>
      </c>
      <c r="AK205" s="105">
        <f t="shared" si="155"/>
        <v>73.479186308605833</v>
      </c>
      <c r="AL205" s="105">
        <f t="shared" si="156"/>
        <v>0</v>
      </c>
      <c r="AM205" s="105">
        <f t="shared" si="157"/>
        <v>48.181719416330026</v>
      </c>
      <c r="AN205" s="105">
        <f t="shared" si="158"/>
        <v>0</v>
      </c>
      <c r="AO205" s="105">
        <f t="shared" si="159"/>
        <v>91.311549772413599</v>
      </c>
      <c r="AP205" s="105">
        <f t="shared" si="160"/>
        <v>100.0849874187526</v>
      </c>
      <c r="AQ205" s="105">
        <f t="shared" si="161"/>
        <v>150.50274414800299</v>
      </c>
      <c r="AR205" s="105">
        <f t="shared" si="162"/>
        <v>0</v>
      </c>
      <c r="AS205" s="105">
        <f t="shared" si="163"/>
        <v>24.99714970747819</v>
      </c>
      <c r="AT205" s="105">
        <f t="shared" si="164"/>
        <v>0</v>
      </c>
      <c r="AU205" s="105">
        <f t="shared" si="165"/>
        <v>0</v>
      </c>
      <c r="AV205" s="105">
        <f t="shared" si="166"/>
        <v>149.45207887162132</v>
      </c>
      <c r="AW205" s="105">
        <f t="shared" si="167"/>
        <v>1153.6700372754572</v>
      </c>
      <c r="AX205" s="105">
        <f t="shared" si="168"/>
        <v>3613.0398884858155</v>
      </c>
      <c r="AY205" s="105">
        <f t="shared" si="169"/>
        <v>0</v>
      </c>
      <c r="AZ205" s="105">
        <f t="shared" si="170"/>
        <v>17.753295162931835</v>
      </c>
      <c r="BA205" s="105">
        <f t="shared" si="171"/>
        <v>22.835079514732232</v>
      </c>
      <c r="BB205" s="2"/>
      <c r="BC205" s="105">
        <f t="shared" si="172"/>
        <v>64.38558243157226</v>
      </c>
      <c r="BD205" s="105">
        <f t="shared" si="173"/>
        <v>0.80196991524004146</v>
      </c>
      <c r="BE205" s="105">
        <f t="shared" si="174"/>
        <v>0</v>
      </c>
      <c r="BF205" s="105">
        <f t="shared" si="175"/>
        <v>35.258919896813978</v>
      </c>
      <c r="BG205" s="105">
        <f t="shared" si="176"/>
        <v>0.42759388924252067</v>
      </c>
      <c r="BH205" s="105">
        <f t="shared" si="177"/>
        <v>12.439671345773725</v>
      </c>
      <c r="BI205" s="105">
        <f t="shared" si="178"/>
        <v>0</v>
      </c>
      <c r="BJ205" s="105">
        <f t="shared" si="179"/>
        <v>10.375339207343631</v>
      </c>
      <c r="BK205" s="105">
        <f t="shared" si="180"/>
        <v>0</v>
      </c>
      <c r="BL205" s="105">
        <f t="shared" si="181"/>
        <v>6.8033099936346284</v>
      </c>
      <c r="BM205" s="105">
        <f t="shared" si="182"/>
        <v>0</v>
      </c>
      <c r="BN205" s="105">
        <f t="shared" si="183"/>
        <v>12.893287882341108</v>
      </c>
      <c r="BO205" s="105">
        <f t="shared" si="184"/>
        <v>14.132106603236288</v>
      </c>
      <c r="BP205" s="105">
        <f t="shared" si="185"/>
        <v>21.251147442125376</v>
      </c>
      <c r="BQ205" s="105">
        <f t="shared" si="186"/>
        <v>0</v>
      </c>
      <c r="BR205" s="105">
        <f t="shared" si="187"/>
        <v>3.5296241080103181</v>
      </c>
      <c r="BS205" s="105">
        <f t="shared" si="188"/>
        <v>0</v>
      </c>
      <c r="BT205" s="105">
        <f t="shared" si="189"/>
        <v>0</v>
      </c>
      <c r="BU205" s="105">
        <f t="shared" si="190"/>
        <v>21.102792388354718</v>
      </c>
      <c r="BV205" s="105">
        <f t="shared" si="191"/>
        <v>162.89943549197622</v>
      </c>
      <c r="BW205" s="105">
        <f t="shared" si="192"/>
        <v>510.16507253174285</v>
      </c>
      <c r="BX205" s="105">
        <f t="shared" si="193"/>
        <v>0</v>
      </c>
      <c r="BY205" s="105">
        <f t="shared" si="194"/>
        <v>2.506784146872592</v>
      </c>
      <c r="BZ205" s="105">
        <f t="shared" si="195"/>
        <v>3.2243374987436759</v>
      </c>
    </row>
    <row r="206" spans="1:78" x14ac:dyDescent="0.3">
      <c r="A206" s="18" t="s">
        <v>440</v>
      </c>
      <c r="B206" s="21" t="s">
        <v>441</v>
      </c>
      <c r="C206" s="22">
        <f>_xlfn.XLOOKUP(A206,Rankings!K:K,Rankings!L:L)</f>
        <v>109</v>
      </c>
      <c r="D206" s="118">
        <f>_xlfn.XLOOKUP(A206,Rankings!K:K,Rankings!M:M)</f>
        <v>665.69</v>
      </c>
      <c r="E206" s="121">
        <v>26747.79</v>
      </c>
      <c r="F206" s="121">
        <v>0</v>
      </c>
      <c r="G206" s="121">
        <v>0</v>
      </c>
      <c r="H206" s="121">
        <v>0</v>
      </c>
      <c r="I206" s="121">
        <v>0</v>
      </c>
      <c r="J206" s="121">
        <v>0</v>
      </c>
      <c r="K206" s="121">
        <v>0</v>
      </c>
      <c r="L206" s="121">
        <v>8670.0600000000013</v>
      </c>
      <c r="M206" s="121">
        <v>0</v>
      </c>
      <c r="N206" s="121">
        <v>9728.6199999999972</v>
      </c>
      <c r="O206" s="121">
        <v>0</v>
      </c>
      <c r="P206" s="121">
        <v>3692.77</v>
      </c>
      <c r="Q206" s="121">
        <v>5451.41</v>
      </c>
      <c r="R206" s="121">
        <v>362.26</v>
      </c>
      <c r="S206" s="121">
        <v>0</v>
      </c>
      <c r="T206" s="121">
        <v>4211.7800000000007</v>
      </c>
      <c r="U206" s="121">
        <v>0</v>
      </c>
      <c r="V206" s="121">
        <v>0</v>
      </c>
      <c r="W206" s="121">
        <v>4578.4699999999993</v>
      </c>
      <c r="X206" s="121">
        <v>200524.51</v>
      </c>
      <c r="Y206" s="121">
        <v>325856.2300000001</v>
      </c>
      <c r="Z206" s="121">
        <v>0</v>
      </c>
      <c r="AA206" s="121">
        <v>238.8</v>
      </c>
      <c r="AB206" s="121">
        <v>3474.7799999999997</v>
      </c>
      <c r="AC206" s="121">
        <f t="shared" si="147"/>
        <v>593537.48000000021</v>
      </c>
      <c r="AD206" s="153">
        <f t="shared" si="148"/>
        <v>245.39256880733944</v>
      </c>
      <c r="AE206" s="105">
        <f t="shared" si="149"/>
        <v>0</v>
      </c>
      <c r="AF206" s="105">
        <f t="shared" si="150"/>
        <v>0</v>
      </c>
      <c r="AG206" s="105">
        <f t="shared" si="151"/>
        <v>0</v>
      </c>
      <c r="AH206" s="105">
        <f t="shared" si="152"/>
        <v>0</v>
      </c>
      <c r="AI206" s="105">
        <f t="shared" si="153"/>
        <v>0</v>
      </c>
      <c r="AJ206" s="105">
        <f t="shared" si="154"/>
        <v>0</v>
      </c>
      <c r="AK206" s="105">
        <f t="shared" si="155"/>
        <v>79.541834862385329</v>
      </c>
      <c r="AL206" s="105">
        <f t="shared" si="156"/>
        <v>0</v>
      </c>
      <c r="AM206" s="105">
        <f t="shared" si="157"/>
        <v>89.25339449541282</v>
      </c>
      <c r="AN206" s="105">
        <f t="shared" si="158"/>
        <v>0</v>
      </c>
      <c r="AO206" s="105">
        <f t="shared" si="159"/>
        <v>33.87862385321101</v>
      </c>
      <c r="AP206" s="105">
        <f t="shared" si="160"/>
        <v>50.012935779816516</v>
      </c>
      <c r="AQ206" s="105">
        <f t="shared" si="161"/>
        <v>3.32348623853211</v>
      </c>
      <c r="AR206" s="105">
        <f t="shared" si="162"/>
        <v>0</v>
      </c>
      <c r="AS206" s="105">
        <f t="shared" si="163"/>
        <v>38.640183486238541</v>
      </c>
      <c r="AT206" s="105">
        <f t="shared" si="164"/>
        <v>0</v>
      </c>
      <c r="AU206" s="105">
        <f t="shared" si="165"/>
        <v>0</v>
      </c>
      <c r="AV206" s="105">
        <f t="shared" si="166"/>
        <v>42.004311926605496</v>
      </c>
      <c r="AW206" s="105">
        <f t="shared" si="167"/>
        <v>1839.6744036697248</v>
      </c>
      <c r="AX206" s="105">
        <f t="shared" si="168"/>
        <v>2989.5066972477075</v>
      </c>
      <c r="AY206" s="105">
        <f t="shared" si="169"/>
        <v>0</v>
      </c>
      <c r="AZ206" s="105">
        <f t="shared" si="170"/>
        <v>2.1908256880733945</v>
      </c>
      <c r="BA206" s="105">
        <f t="shared" si="171"/>
        <v>31.878715596330274</v>
      </c>
      <c r="BB206" s="2"/>
      <c r="BC206" s="105">
        <f t="shared" si="172"/>
        <v>40.180549505024857</v>
      </c>
      <c r="BD206" s="105">
        <f t="shared" si="173"/>
        <v>0</v>
      </c>
      <c r="BE206" s="105">
        <f t="shared" si="174"/>
        <v>0</v>
      </c>
      <c r="BF206" s="105">
        <f t="shared" si="175"/>
        <v>0</v>
      </c>
      <c r="BG206" s="105">
        <f t="shared" si="176"/>
        <v>0</v>
      </c>
      <c r="BH206" s="105">
        <f t="shared" si="177"/>
        <v>0</v>
      </c>
      <c r="BI206" s="105">
        <f t="shared" si="178"/>
        <v>0</v>
      </c>
      <c r="BJ206" s="105">
        <f t="shared" si="179"/>
        <v>13.024170409650138</v>
      </c>
      <c r="BK206" s="105">
        <f t="shared" si="180"/>
        <v>0</v>
      </c>
      <c r="BL206" s="105">
        <f t="shared" si="181"/>
        <v>14.614340008111878</v>
      </c>
      <c r="BM206" s="105">
        <f t="shared" si="182"/>
        <v>0</v>
      </c>
      <c r="BN206" s="105">
        <f t="shared" si="183"/>
        <v>5.5472817677898112</v>
      </c>
      <c r="BO206" s="105">
        <f t="shared" si="184"/>
        <v>8.1891120491520066</v>
      </c>
      <c r="BP206" s="105">
        <f t="shared" si="185"/>
        <v>0.54418723429824689</v>
      </c>
      <c r="BQ206" s="105">
        <f t="shared" si="186"/>
        <v>0</v>
      </c>
      <c r="BR206" s="105">
        <f t="shared" si="187"/>
        <v>6.3269389655845822</v>
      </c>
      <c r="BS206" s="105">
        <f t="shared" si="188"/>
        <v>0</v>
      </c>
      <c r="BT206" s="105">
        <f t="shared" si="189"/>
        <v>0</v>
      </c>
      <c r="BU206" s="105">
        <f t="shared" si="190"/>
        <v>6.8777809490904156</v>
      </c>
      <c r="BV206" s="105">
        <f t="shared" si="191"/>
        <v>301.22806411392691</v>
      </c>
      <c r="BW206" s="105">
        <f t="shared" si="192"/>
        <v>489.50146464570605</v>
      </c>
      <c r="BX206" s="105">
        <f t="shared" si="193"/>
        <v>0</v>
      </c>
      <c r="BY206" s="105">
        <f t="shared" si="194"/>
        <v>0.35872553290570686</v>
      </c>
      <c r="BZ206" s="105">
        <f t="shared" si="195"/>
        <v>5.2198170319518082</v>
      </c>
    </row>
    <row r="207" spans="1:78" x14ac:dyDescent="0.3">
      <c r="A207" s="18" t="s">
        <v>442</v>
      </c>
      <c r="B207" s="21" t="s">
        <v>443</v>
      </c>
      <c r="C207" s="22">
        <f>_xlfn.XLOOKUP(A207,Rankings!K:K,Rankings!L:L)</f>
        <v>250.57263157894738</v>
      </c>
      <c r="D207" s="118">
        <f>_xlfn.XLOOKUP(A207,Rankings!K:K,Rankings!M:M)</f>
        <v>1722.88</v>
      </c>
      <c r="E207" s="121">
        <v>83382.99000000002</v>
      </c>
      <c r="F207" s="121">
        <v>27551.66</v>
      </c>
      <c r="G207" s="121">
        <v>0</v>
      </c>
      <c r="H207" s="121">
        <v>36649.4</v>
      </c>
      <c r="I207" s="121">
        <v>0</v>
      </c>
      <c r="J207" s="121">
        <v>36856.379999999997</v>
      </c>
      <c r="K207" s="121">
        <v>0</v>
      </c>
      <c r="L207" s="121">
        <v>15721.660000000002</v>
      </c>
      <c r="M207" s="121">
        <v>11158.88</v>
      </c>
      <c r="N207" s="121">
        <v>18463.7</v>
      </c>
      <c r="O207" s="121">
        <v>0</v>
      </c>
      <c r="P207" s="121">
        <v>18261.309999999994</v>
      </c>
      <c r="Q207" s="121">
        <v>34130.54</v>
      </c>
      <c r="R207" s="121">
        <v>59146.299999999996</v>
      </c>
      <c r="S207" s="121">
        <v>0</v>
      </c>
      <c r="T207" s="121">
        <v>0</v>
      </c>
      <c r="U207" s="121">
        <v>0</v>
      </c>
      <c r="V207" s="121">
        <v>0</v>
      </c>
      <c r="W207" s="121">
        <v>41460.06</v>
      </c>
      <c r="X207" s="121">
        <v>289068.62999999989</v>
      </c>
      <c r="Y207" s="121">
        <v>714410.91999999993</v>
      </c>
      <c r="Z207" s="121">
        <v>0</v>
      </c>
      <c r="AA207" s="121">
        <v>5027</v>
      </c>
      <c r="AB207" s="121">
        <v>7013.15</v>
      </c>
      <c r="AC207" s="121">
        <f t="shared" si="147"/>
        <v>1398302.5799999996</v>
      </c>
      <c r="AD207" s="153">
        <f t="shared" si="148"/>
        <v>332.76974214851043</v>
      </c>
      <c r="AE207" s="105">
        <f t="shared" si="149"/>
        <v>109.95478566987614</v>
      </c>
      <c r="AF207" s="105">
        <f t="shared" si="150"/>
        <v>0</v>
      </c>
      <c r="AG207" s="105">
        <f t="shared" si="151"/>
        <v>146.26258170758348</v>
      </c>
      <c r="AH207" s="105">
        <f t="shared" si="152"/>
        <v>0</v>
      </c>
      <c r="AI207" s="105">
        <f t="shared" si="153"/>
        <v>147.0886096688007</v>
      </c>
      <c r="AJ207" s="105">
        <f t="shared" si="154"/>
        <v>0</v>
      </c>
      <c r="AK207" s="105">
        <f t="shared" si="155"/>
        <v>62.742925677605825</v>
      </c>
      <c r="AL207" s="105">
        <f t="shared" si="156"/>
        <v>44.533514812387622</v>
      </c>
      <c r="AM207" s="105">
        <f t="shared" si="157"/>
        <v>73.686020231553826</v>
      </c>
      <c r="AN207" s="105">
        <f t="shared" si="158"/>
        <v>0</v>
      </c>
      <c r="AO207" s="105">
        <f t="shared" si="159"/>
        <v>72.878310312379199</v>
      </c>
      <c r="AP207" s="105">
        <f t="shared" si="160"/>
        <v>136.21016702794441</v>
      </c>
      <c r="AQ207" s="105">
        <f t="shared" si="161"/>
        <v>236.0445337836702</v>
      </c>
      <c r="AR207" s="105">
        <f t="shared" si="162"/>
        <v>0</v>
      </c>
      <c r="AS207" s="105">
        <f t="shared" si="163"/>
        <v>0</v>
      </c>
      <c r="AT207" s="105">
        <f t="shared" si="164"/>
        <v>0</v>
      </c>
      <c r="AU207" s="105">
        <f t="shared" si="165"/>
        <v>0</v>
      </c>
      <c r="AV207" s="105">
        <f t="shared" si="166"/>
        <v>165.46124666028126</v>
      </c>
      <c r="AW207" s="105">
        <f t="shared" si="167"/>
        <v>1153.6320953269139</v>
      </c>
      <c r="AX207" s="105">
        <f t="shared" si="168"/>
        <v>2851.11313034565</v>
      </c>
      <c r="AY207" s="105">
        <f t="shared" si="169"/>
        <v>0</v>
      </c>
      <c r="AZ207" s="105">
        <f t="shared" si="170"/>
        <v>20.062047352590277</v>
      </c>
      <c r="BA207" s="105">
        <f t="shared" si="171"/>
        <v>27.988491623397351</v>
      </c>
      <c r="BB207" s="2"/>
      <c r="BC207" s="105">
        <f t="shared" si="172"/>
        <v>48.397444975854391</v>
      </c>
      <c r="BD207" s="105">
        <f t="shared" si="173"/>
        <v>15.991630293462109</v>
      </c>
      <c r="BE207" s="105">
        <f t="shared" si="174"/>
        <v>0</v>
      </c>
      <c r="BF207" s="105">
        <f t="shared" si="175"/>
        <v>21.272172176820206</v>
      </c>
      <c r="BG207" s="105">
        <f t="shared" si="176"/>
        <v>0</v>
      </c>
      <c r="BH207" s="105">
        <f t="shared" si="177"/>
        <v>21.392308228083206</v>
      </c>
      <c r="BI207" s="105">
        <f t="shared" si="178"/>
        <v>0</v>
      </c>
      <c r="BJ207" s="105">
        <f t="shared" si="179"/>
        <v>9.1252205609212478</v>
      </c>
      <c r="BK207" s="105">
        <f t="shared" si="180"/>
        <v>6.4768759286775621</v>
      </c>
      <c r="BL207" s="105">
        <f t="shared" si="181"/>
        <v>10.716764951708766</v>
      </c>
      <c r="BM207" s="105">
        <f t="shared" si="182"/>
        <v>0</v>
      </c>
      <c r="BN207" s="105">
        <f t="shared" si="183"/>
        <v>10.599293044205048</v>
      </c>
      <c r="BO207" s="105">
        <f t="shared" si="184"/>
        <v>19.810166697622584</v>
      </c>
      <c r="BP207" s="105">
        <f t="shared" si="185"/>
        <v>34.329901095839517</v>
      </c>
      <c r="BQ207" s="105">
        <f t="shared" si="186"/>
        <v>0</v>
      </c>
      <c r="BR207" s="105">
        <f t="shared" si="187"/>
        <v>0</v>
      </c>
      <c r="BS207" s="105">
        <f t="shared" si="188"/>
        <v>0</v>
      </c>
      <c r="BT207" s="105">
        <f t="shared" si="189"/>
        <v>0</v>
      </c>
      <c r="BU207" s="105">
        <f t="shared" si="190"/>
        <v>24.064392180534917</v>
      </c>
      <c r="BV207" s="105">
        <f t="shared" si="191"/>
        <v>167.78221930720647</v>
      </c>
      <c r="BW207" s="105">
        <f t="shared" si="192"/>
        <v>414.66087017087659</v>
      </c>
      <c r="BX207" s="105">
        <f t="shared" si="193"/>
        <v>0</v>
      </c>
      <c r="BY207" s="105">
        <f t="shared" si="194"/>
        <v>2.9177888187221397</v>
      </c>
      <c r="BZ207" s="105">
        <f t="shared" si="195"/>
        <v>4.0705969075037141</v>
      </c>
    </row>
    <row r="208" spans="1:78" x14ac:dyDescent="0.3">
      <c r="A208" s="18" t="s">
        <v>444</v>
      </c>
      <c r="B208" s="21" t="s">
        <v>445</v>
      </c>
      <c r="C208" s="22">
        <f>_xlfn.XLOOKUP(A208,Rankings!K:K,Rankings!L:L)</f>
        <v>38</v>
      </c>
      <c r="D208" s="118">
        <f>_xlfn.XLOOKUP(A208,Rankings!K:K,Rankings!M:M)</f>
        <v>230.37</v>
      </c>
      <c r="E208" s="121">
        <v>18634.769999999997</v>
      </c>
      <c r="F208" s="121">
        <v>0</v>
      </c>
      <c r="G208" s="121">
        <v>0</v>
      </c>
      <c r="H208" s="121">
        <v>0</v>
      </c>
      <c r="I208" s="121">
        <v>0</v>
      </c>
      <c r="J208" s="121">
        <v>0</v>
      </c>
      <c r="K208" s="121">
        <v>0</v>
      </c>
      <c r="L208" s="121">
        <v>4181.5</v>
      </c>
      <c r="M208" s="121">
        <v>0</v>
      </c>
      <c r="N208" s="121">
        <v>0</v>
      </c>
      <c r="O208" s="121">
        <v>0</v>
      </c>
      <c r="P208" s="121">
        <v>3321.1800000000003</v>
      </c>
      <c r="Q208" s="121">
        <v>5631.5700000000006</v>
      </c>
      <c r="R208" s="121">
        <v>0</v>
      </c>
      <c r="S208" s="121">
        <v>3479.82</v>
      </c>
      <c r="T208" s="121">
        <v>10422.82</v>
      </c>
      <c r="U208" s="121">
        <v>0</v>
      </c>
      <c r="V208" s="121">
        <v>0</v>
      </c>
      <c r="W208" s="121">
        <v>5061.33</v>
      </c>
      <c r="X208" s="121">
        <v>74912.029999999984</v>
      </c>
      <c r="Y208" s="121">
        <v>167538.9</v>
      </c>
      <c r="Z208" s="121">
        <v>0</v>
      </c>
      <c r="AA208" s="121">
        <v>6956.66</v>
      </c>
      <c r="AB208" s="121">
        <v>376.7</v>
      </c>
      <c r="AC208" s="121">
        <f t="shared" si="147"/>
        <v>300517.27999999997</v>
      </c>
      <c r="AD208" s="153">
        <f t="shared" si="148"/>
        <v>490.38868421052621</v>
      </c>
      <c r="AE208" s="105">
        <f t="shared" si="149"/>
        <v>0</v>
      </c>
      <c r="AF208" s="105">
        <f t="shared" si="150"/>
        <v>0</v>
      </c>
      <c r="AG208" s="105">
        <f t="shared" si="151"/>
        <v>0</v>
      </c>
      <c r="AH208" s="105">
        <f t="shared" si="152"/>
        <v>0</v>
      </c>
      <c r="AI208" s="105">
        <f t="shared" si="153"/>
        <v>0</v>
      </c>
      <c r="AJ208" s="105">
        <f t="shared" si="154"/>
        <v>0</v>
      </c>
      <c r="AK208" s="105">
        <f t="shared" si="155"/>
        <v>110.03947368421052</v>
      </c>
      <c r="AL208" s="105">
        <f t="shared" si="156"/>
        <v>0</v>
      </c>
      <c r="AM208" s="105">
        <f t="shared" si="157"/>
        <v>0</v>
      </c>
      <c r="AN208" s="105">
        <f t="shared" si="158"/>
        <v>0</v>
      </c>
      <c r="AO208" s="105">
        <f t="shared" si="159"/>
        <v>87.399473684210534</v>
      </c>
      <c r="AP208" s="105">
        <f t="shared" si="160"/>
        <v>148.1992105263158</v>
      </c>
      <c r="AQ208" s="105">
        <f t="shared" si="161"/>
        <v>0</v>
      </c>
      <c r="AR208" s="105">
        <f t="shared" si="162"/>
        <v>91.574210526315795</v>
      </c>
      <c r="AS208" s="105">
        <f t="shared" si="163"/>
        <v>274.28473684210525</v>
      </c>
      <c r="AT208" s="105">
        <f t="shared" si="164"/>
        <v>0</v>
      </c>
      <c r="AU208" s="105">
        <f t="shared" si="165"/>
        <v>0</v>
      </c>
      <c r="AV208" s="105">
        <f t="shared" si="166"/>
        <v>133.19289473684211</v>
      </c>
      <c r="AW208" s="105">
        <f t="shared" si="167"/>
        <v>1971.3692105263153</v>
      </c>
      <c r="AX208" s="105">
        <f t="shared" si="168"/>
        <v>4408.9184210526319</v>
      </c>
      <c r="AY208" s="105">
        <f t="shared" si="169"/>
        <v>0</v>
      </c>
      <c r="AZ208" s="105">
        <f t="shared" si="170"/>
        <v>183.07</v>
      </c>
      <c r="BA208" s="105">
        <f t="shared" si="171"/>
        <v>9.9131578947368411</v>
      </c>
      <c r="BB208" s="2"/>
      <c r="BC208" s="105">
        <f t="shared" si="172"/>
        <v>80.890610756608922</v>
      </c>
      <c r="BD208" s="105">
        <f t="shared" si="173"/>
        <v>0</v>
      </c>
      <c r="BE208" s="105">
        <f t="shared" si="174"/>
        <v>0</v>
      </c>
      <c r="BF208" s="105">
        <f t="shared" si="175"/>
        <v>0</v>
      </c>
      <c r="BG208" s="105">
        <f t="shared" si="176"/>
        <v>0</v>
      </c>
      <c r="BH208" s="105">
        <f t="shared" si="177"/>
        <v>0</v>
      </c>
      <c r="BI208" s="105">
        <f t="shared" si="178"/>
        <v>0</v>
      </c>
      <c r="BJ208" s="105">
        <f t="shared" si="179"/>
        <v>18.15123496983114</v>
      </c>
      <c r="BK208" s="105">
        <f t="shared" si="180"/>
        <v>0</v>
      </c>
      <c r="BL208" s="105">
        <f t="shared" si="181"/>
        <v>0</v>
      </c>
      <c r="BM208" s="105">
        <f t="shared" si="182"/>
        <v>0</v>
      </c>
      <c r="BN208" s="105">
        <f t="shared" si="183"/>
        <v>14.416720927204064</v>
      </c>
      <c r="BO208" s="105">
        <f t="shared" si="184"/>
        <v>24.445761166818599</v>
      </c>
      <c r="BP208" s="105">
        <f t="shared" si="185"/>
        <v>0</v>
      </c>
      <c r="BQ208" s="105">
        <f t="shared" si="186"/>
        <v>15.105352259408777</v>
      </c>
      <c r="BR208" s="105">
        <f t="shared" si="187"/>
        <v>45.243825150844295</v>
      </c>
      <c r="BS208" s="105">
        <f t="shared" si="188"/>
        <v>0</v>
      </c>
      <c r="BT208" s="105">
        <f t="shared" si="189"/>
        <v>0</v>
      </c>
      <c r="BU208" s="105">
        <f t="shared" si="190"/>
        <v>21.970438859226462</v>
      </c>
      <c r="BV208" s="105">
        <f t="shared" si="191"/>
        <v>325.18136042019353</v>
      </c>
      <c r="BW208" s="105">
        <f t="shared" si="192"/>
        <v>727.26005990363319</v>
      </c>
      <c r="BX208" s="105">
        <f t="shared" si="193"/>
        <v>0</v>
      </c>
      <c r="BY208" s="105">
        <f t="shared" si="194"/>
        <v>30.19776880670226</v>
      </c>
      <c r="BZ208" s="105">
        <f t="shared" si="195"/>
        <v>1.6351955549767765</v>
      </c>
    </row>
    <row r="209" spans="1:78" x14ac:dyDescent="0.3">
      <c r="A209" s="18" t="s">
        <v>446</v>
      </c>
      <c r="B209" s="21" t="s">
        <v>447</v>
      </c>
      <c r="C209" s="22">
        <f>_xlfn.XLOOKUP(A209,Rankings!K:K,Rankings!L:L)</f>
        <v>87.901747368421056</v>
      </c>
      <c r="D209" s="118">
        <f>_xlfn.XLOOKUP(A209,Rankings!K:K,Rankings!M:M)</f>
        <v>691.9</v>
      </c>
      <c r="E209" s="121">
        <v>34313.799999999996</v>
      </c>
      <c r="F209" s="121">
        <v>32621.46</v>
      </c>
      <c r="G209" s="121">
        <v>0</v>
      </c>
      <c r="H209" s="121">
        <v>25276.77</v>
      </c>
      <c r="I209" s="121">
        <v>0</v>
      </c>
      <c r="J209" s="121">
        <v>0</v>
      </c>
      <c r="K209" s="121">
        <v>0</v>
      </c>
      <c r="L209" s="121">
        <v>9675.9700000000012</v>
      </c>
      <c r="M209" s="121">
        <v>0</v>
      </c>
      <c r="N209" s="121">
        <v>4992.0200000000013</v>
      </c>
      <c r="O209" s="121">
        <v>0</v>
      </c>
      <c r="P209" s="121">
        <v>5524.4499999999989</v>
      </c>
      <c r="Q209" s="121">
        <v>5463.9299999999994</v>
      </c>
      <c r="R209" s="121">
        <v>10458.740000000003</v>
      </c>
      <c r="S209" s="121">
        <v>0</v>
      </c>
      <c r="T209" s="121">
        <v>2712.7100000000005</v>
      </c>
      <c r="U209" s="121">
        <v>0</v>
      </c>
      <c r="V209" s="121">
        <v>0</v>
      </c>
      <c r="W209" s="121">
        <v>10501.399999999998</v>
      </c>
      <c r="X209" s="121">
        <v>111199.76999999999</v>
      </c>
      <c r="Y209" s="121">
        <v>343459.37000000005</v>
      </c>
      <c r="Z209" s="121">
        <v>0</v>
      </c>
      <c r="AA209" s="121">
        <v>947</v>
      </c>
      <c r="AB209" s="121">
        <v>3103.97</v>
      </c>
      <c r="AC209" s="121">
        <f t="shared" si="147"/>
        <v>600251.36</v>
      </c>
      <c r="AD209" s="153">
        <f t="shared" si="148"/>
        <v>390.365391215503</v>
      </c>
      <c r="AE209" s="105">
        <f t="shared" si="149"/>
        <v>371.11275914998873</v>
      </c>
      <c r="AF209" s="105">
        <f t="shared" si="150"/>
        <v>0</v>
      </c>
      <c r="AG209" s="105">
        <f t="shared" si="151"/>
        <v>287.5570822734378</v>
      </c>
      <c r="AH209" s="105">
        <f t="shared" si="152"/>
        <v>0</v>
      </c>
      <c r="AI209" s="105">
        <f t="shared" si="153"/>
        <v>0</v>
      </c>
      <c r="AJ209" s="105">
        <f t="shared" si="154"/>
        <v>0</v>
      </c>
      <c r="AK209" s="105">
        <f t="shared" si="155"/>
        <v>110.07710642480492</v>
      </c>
      <c r="AL209" s="105">
        <f t="shared" si="156"/>
        <v>0</v>
      </c>
      <c r="AM209" s="105">
        <f t="shared" si="157"/>
        <v>56.790907455764618</v>
      </c>
      <c r="AN209" s="105">
        <f t="shared" si="158"/>
        <v>0</v>
      </c>
      <c r="AO209" s="105">
        <f t="shared" si="159"/>
        <v>62.84801116461847</v>
      </c>
      <c r="AP209" s="105">
        <f t="shared" si="160"/>
        <v>62.159515181184339</v>
      </c>
      <c r="AQ209" s="105">
        <f t="shared" si="161"/>
        <v>118.98216262032277</v>
      </c>
      <c r="AR209" s="105">
        <f t="shared" si="162"/>
        <v>0</v>
      </c>
      <c r="AS209" s="105">
        <f t="shared" si="163"/>
        <v>30.860706199960582</v>
      </c>
      <c r="AT209" s="105">
        <f t="shared" si="164"/>
        <v>0</v>
      </c>
      <c r="AU209" s="105">
        <f t="shared" si="165"/>
        <v>0</v>
      </c>
      <c r="AV209" s="105">
        <f t="shared" si="166"/>
        <v>119.46747720481214</v>
      </c>
      <c r="AW209" s="105">
        <f t="shared" si="167"/>
        <v>1265.0461831427576</v>
      </c>
      <c r="AX209" s="105">
        <f t="shared" si="168"/>
        <v>3907.3099259388418</v>
      </c>
      <c r="AY209" s="105">
        <f t="shared" si="169"/>
        <v>0</v>
      </c>
      <c r="AZ209" s="105">
        <f t="shared" si="170"/>
        <v>10.773392206082724</v>
      </c>
      <c r="BA209" s="105">
        <f t="shared" si="171"/>
        <v>35.311812255453631</v>
      </c>
      <c r="BB209" s="2"/>
      <c r="BC209" s="105">
        <f t="shared" si="172"/>
        <v>49.593582887700528</v>
      </c>
      <c r="BD209" s="105">
        <f t="shared" si="173"/>
        <v>47.147651394710216</v>
      </c>
      <c r="BE209" s="105">
        <f t="shared" si="174"/>
        <v>0</v>
      </c>
      <c r="BF209" s="105">
        <f t="shared" si="175"/>
        <v>36.532403526521172</v>
      </c>
      <c r="BG209" s="105">
        <f t="shared" si="176"/>
        <v>0</v>
      </c>
      <c r="BH209" s="105">
        <f t="shared" si="177"/>
        <v>0</v>
      </c>
      <c r="BI209" s="105">
        <f t="shared" si="178"/>
        <v>0</v>
      </c>
      <c r="BJ209" s="105">
        <f t="shared" si="179"/>
        <v>13.984636508165922</v>
      </c>
      <c r="BK209" s="105">
        <f t="shared" si="180"/>
        <v>0</v>
      </c>
      <c r="BL209" s="105">
        <f t="shared" si="181"/>
        <v>7.2149443561208289</v>
      </c>
      <c r="BM209" s="105">
        <f t="shared" si="182"/>
        <v>0</v>
      </c>
      <c r="BN209" s="105">
        <f t="shared" si="183"/>
        <v>7.9844630726983654</v>
      </c>
      <c r="BO209" s="105">
        <f t="shared" si="184"/>
        <v>7.8969937852290784</v>
      </c>
      <c r="BP209" s="105">
        <f t="shared" si="185"/>
        <v>15.115970515970522</v>
      </c>
      <c r="BQ209" s="105">
        <f t="shared" si="186"/>
        <v>0</v>
      </c>
      <c r="BR209" s="105">
        <f t="shared" si="187"/>
        <v>3.9206677265500804</v>
      </c>
      <c r="BS209" s="105">
        <f t="shared" si="188"/>
        <v>0</v>
      </c>
      <c r="BT209" s="105">
        <f t="shared" si="189"/>
        <v>0</v>
      </c>
      <c r="BU209" s="105">
        <f t="shared" si="190"/>
        <v>15.177626824685646</v>
      </c>
      <c r="BV209" s="105">
        <f t="shared" si="191"/>
        <v>160.71653418124006</v>
      </c>
      <c r="BW209" s="105">
        <f t="shared" si="192"/>
        <v>496.40030351206832</v>
      </c>
      <c r="BX209" s="105">
        <f t="shared" si="193"/>
        <v>0</v>
      </c>
      <c r="BY209" s="105">
        <f t="shared" si="194"/>
        <v>1.3686948981066629</v>
      </c>
      <c r="BZ209" s="105">
        <f t="shared" si="195"/>
        <v>4.4861540685070098</v>
      </c>
    </row>
    <row r="210" spans="1:78" x14ac:dyDescent="0.3">
      <c r="A210" s="18" t="s">
        <v>448</v>
      </c>
      <c r="B210" s="21" t="s">
        <v>449</v>
      </c>
      <c r="C210" s="22">
        <f>_xlfn.XLOOKUP(A210,Rankings!K:K,Rankings!L:L)</f>
        <v>127</v>
      </c>
      <c r="D210" s="118">
        <f>_xlfn.XLOOKUP(A210,Rankings!K:K,Rankings!M:M)</f>
        <v>652.91999999999996</v>
      </c>
      <c r="E210" s="121">
        <v>48741.180000000008</v>
      </c>
      <c r="F210" s="121">
        <v>37757.170000000013</v>
      </c>
      <c r="G210" s="121">
        <v>0</v>
      </c>
      <c r="H210" s="121">
        <v>2790.87</v>
      </c>
      <c r="I210" s="121">
        <v>334.75999999999993</v>
      </c>
      <c r="J210" s="121">
        <v>19517.07</v>
      </c>
      <c r="K210" s="121">
        <v>0</v>
      </c>
      <c r="L210" s="121">
        <v>7786.7900000000009</v>
      </c>
      <c r="M210" s="121">
        <v>1674.3799999999999</v>
      </c>
      <c r="N210" s="121">
        <v>6732.5000000000018</v>
      </c>
      <c r="O210" s="121">
        <v>0</v>
      </c>
      <c r="P210" s="121">
        <v>8975.9699999999866</v>
      </c>
      <c r="Q210" s="121">
        <v>11035.659999999998</v>
      </c>
      <c r="R210" s="121">
        <v>27313.490000000013</v>
      </c>
      <c r="S210" s="121">
        <v>0</v>
      </c>
      <c r="T210" s="121">
        <v>3845.0800000000004</v>
      </c>
      <c r="U210" s="121">
        <v>0</v>
      </c>
      <c r="V210" s="121">
        <v>0</v>
      </c>
      <c r="W210" s="121">
        <v>38023.62000000001</v>
      </c>
      <c r="X210" s="121">
        <v>81798.359999999971</v>
      </c>
      <c r="Y210" s="121">
        <v>434367.51000000018</v>
      </c>
      <c r="Z210" s="121">
        <v>0</v>
      </c>
      <c r="AA210" s="121">
        <v>3572</v>
      </c>
      <c r="AB210" s="121">
        <v>2148.71</v>
      </c>
      <c r="AC210" s="121">
        <f t="shared" si="147"/>
        <v>736415.12000000011</v>
      </c>
      <c r="AD210" s="153">
        <f t="shared" si="148"/>
        <v>383.78881889763784</v>
      </c>
      <c r="AE210" s="105">
        <f t="shared" si="149"/>
        <v>297.30055118110243</v>
      </c>
      <c r="AF210" s="105">
        <f t="shared" si="150"/>
        <v>0</v>
      </c>
      <c r="AG210" s="105">
        <f t="shared" si="151"/>
        <v>21.975354330708662</v>
      </c>
      <c r="AH210" s="105">
        <f t="shared" si="152"/>
        <v>2.6359055118110231</v>
      </c>
      <c r="AI210" s="105">
        <f t="shared" si="153"/>
        <v>153.67771653543306</v>
      </c>
      <c r="AJ210" s="105">
        <f t="shared" si="154"/>
        <v>0</v>
      </c>
      <c r="AK210" s="105">
        <f t="shared" si="155"/>
        <v>61.313307086614181</v>
      </c>
      <c r="AL210" s="105">
        <f t="shared" si="156"/>
        <v>13.184094488188975</v>
      </c>
      <c r="AM210" s="105">
        <f t="shared" si="157"/>
        <v>53.011811023622059</v>
      </c>
      <c r="AN210" s="105">
        <f t="shared" si="158"/>
        <v>0</v>
      </c>
      <c r="AO210" s="105">
        <f t="shared" si="159"/>
        <v>70.676929133858167</v>
      </c>
      <c r="AP210" s="105">
        <f t="shared" si="160"/>
        <v>86.894960629921243</v>
      </c>
      <c r="AQ210" s="105">
        <f t="shared" si="161"/>
        <v>215.06685039370089</v>
      </c>
      <c r="AR210" s="105">
        <f t="shared" si="162"/>
        <v>0</v>
      </c>
      <c r="AS210" s="105">
        <f t="shared" si="163"/>
        <v>30.276220472440947</v>
      </c>
      <c r="AT210" s="105">
        <f t="shared" si="164"/>
        <v>0</v>
      </c>
      <c r="AU210" s="105">
        <f t="shared" si="165"/>
        <v>0</v>
      </c>
      <c r="AV210" s="105">
        <f t="shared" si="166"/>
        <v>299.39858267716545</v>
      </c>
      <c r="AW210" s="105">
        <f t="shared" si="167"/>
        <v>644.08157480314935</v>
      </c>
      <c r="AX210" s="105">
        <f t="shared" si="168"/>
        <v>3420.2166141732296</v>
      </c>
      <c r="AY210" s="105">
        <f t="shared" si="169"/>
        <v>0</v>
      </c>
      <c r="AZ210" s="105">
        <f t="shared" si="170"/>
        <v>28.125984251968504</v>
      </c>
      <c r="BA210" s="105">
        <f t="shared" si="171"/>
        <v>16.918976377952756</v>
      </c>
      <c r="BB210" s="2"/>
      <c r="BC210" s="105">
        <f t="shared" si="172"/>
        <v>74.651075170005527</v>
      </c>
      <c r="BD210" s="105">
        <f t="shared" si="173"/>
        <v>57.828171904674406</v>
      </c>
      <c r="BE210" s="105">
        <f t="shared" si="174"/>
        <v>0</v>
      </c>
      <c r="BF210" s="105">
        <f t="shared" si="175"/>
        <v>4.27444403602279</v>
      </c>
      <c r="BG210" s="105">
        <f t="shared" si="176"/>
        <v>0.51271212399681421</v>
      </c>
      <c r="BH210" s="105">
        <f t="shared" si="177"/>
        <v>29.891977577651168</v>
      </c>
      <c r="BI210" s="105">
        <f t="shared" si="178"/>
        <v>0</v>
      </c>
      <c r="BJ210" s="105">
        <f t="shared" si="179"/>
        <v>11.926101206885992</v>
      </c>
      <c r="BK210" s="105">
        <f t="shared" si="180"/>
        <v>2.564448937082644</v>
      </c>
      <c r="BL210" s="105">
        <f t="shared" si="181"/>
        <v>10.311370458861733</v>
      </c>
      <c r="BM210" s="105">
        <f t="shared" si="182"/>
        <v>0</v>
      </c>
      <c r="BN210" s="105">
        <f t="shared" si="183"/>
        <v>13.747426943576528</v>
      </c>
      <c r="BO210" s="105">
        <f t="shared" si="184"/>
        <v>16.902009434540219</v>
      </c>
      <c r="BP210" s="105">
        <f t="shared" si="185"/>
        <v>41.832827911535894</v>
      </c>
      <c r="BQ210" s="105">
        <f t="shared" si="186"/>
        <v>0</v>
      </c>
      <c r="BR210" s="105">
        <f t="shared" si="187"/>
        <v>5.8890522575506967</v>
      </c>
      <c r="BS210" s="105">
        <f t="shared" si="188"/>
        <v>0</v>
      </c>
      <c r="BT210" s="105">
        <f t="shared" si="189"/>
        <v>0</v>
      </c>
      <c r="BU210" s="105">
        <f t="shared" si="190"/>
        <v>58.236261716596232</v>
      </c>
      <c r="BV210" s="105">
        <f t="shared" si="191"/>
        <v>125.28083072964525</v>
      </c>
      <c r="BW210" s="105">
        <f t="shared" si="192"/>
        <v>665.26911413343169</v>
      </c>
      <c r="BX210" s="105">
        <f t="shared" si="193"/>
        <v>0</v>
      </c>
      <c r="BY210" s="105">
        <f t="shared" si="194"/>
        <v>5.4708080622434601</v>
      </c>
      <c r="BZ210" s="105">
        <f t="shared" si="195"/>
        <v>3.2909238497825157</v>
      </c>
    </row>
    <row r="211" spans="1:78" x14ac:dyDescent="0.3">
      <c r="A211" s="18" t="s">
        <v>450</v>
      </c>
      <c r="B211" s="21" t="s">
        <v>451</v>
      </c>
      <c r="C211" s="22">
        <f>_xlfn.XLOOKUP(A211,Rankings!K:K,Rankings!L:L)</f>
        <v>213.15894736842105</v>
      </c>
      <c r="D211" s="118">
        <f>_xlfn.XLOOKUP(A211,Rankings!K:K,Rankings!M:M)</f>
        <v>1129.9000000000001</v>
      </c>
      <c r="E211" s="121">
        <v>66169.509999999995</v>
      </c>
      <c r="F211" s="121">
        <v>1436.22</v>
      </c>
      <c r="G211" s="121">
        <v>0</v>
      </c>
      <c r="H211" s="121">
        <v>33410.670000000006</v>
      </c>
      <c r="I211" s="121">
        <v>0</v>
      </c>
      <c r="J211" s="121">
        <v>18203.719999999998</v>
      </c>
      <c r="K211" s="121">
        <v>0</v>
      </c>
      <c r="L211" s="121">
        <v>25671.279999999999</v>
      </c>
      <c r="M211" s="121">
        <v>8062.9200000000019</v>
      </c>
      <c r="N211" s="121">
        <v>11400.64</v>
      </c>
      <c r="O211" s="121">
        <v>0</v>
      </c>
      <c r="P211" s="121">
        <v>9244.7599999999838</v>
      </c>
      <c r="Q211" s="121">
        <v>6874.4000000000015</v>
      </c>
      <c r="R211" s="121">
        <v>35313.520000000004</v>
      </c>
      <c r="S211" s="121">
        <v>0</v>
      </c>
      <c r="T211" s="121">
        <v>3144.91</v>
      </c>
      <c r="U211" s="121">
        <v>0</v>
      </c>
      <c r="V211" s="121">
        <v>0</v>
      </c>
      <c r="W211" s="121">
        <v>46802.239999999983</v>
      </c>
      <c r="X211" s="121">
        <v>299090.53999999998</v>
      </c>
      <c r="Y211" s="121">
        <v>622048.94000000006</v>
      </c>
      <c r="Z211" s="121">
        <v>0</v>
      </c>
      <c r="AA211" s="121">
        <v>3209</v>
      </c>
      <c r="AB211" s="121">
        <v>2269.88</v>
      </c>
      <c r="AC211" s="121">
        <f t="shared" si="147"/>
        <v>1192353.1499999999</v>
      </c>
      <c r="AD211" s="153">
        <f t="shared" si="148"/>
        <v>310.42332877368506</v>
      </c>
      <c r="AE211" s="105">
        <f t="shared" si="149"/>
        <v>6.7377889491903744</v>
      </c>
      <c r="AF211" s="105">
        <f t="shared" si="150"/>
        <v>0</v>
      </c>
      <c r="AG211" s="105">
        <f t="shared" si="151"/>
        <v>156.74064078695909</v>
      </c>
      <c r="AH211" s="105">
        <f t="shared" si="152"/>
        <v>0</v>
      </c>
      <c r="AI211" s="105">
        <f t="shared" si="153"/>
        <v>85.399746174092954</v>
      </c>
      <c r="AJ211" s="105">
        <f t="shared" si="154"/>
        <v>0</v>
      </c>
      <c r="AK211" s="105">
        <f t="shared" si="155"/>
        <v>120.43257070335454</v>
      </c>
      <c r="AL211" s="105">
        <f t="shared" si="156"/>
        <v>37.825857650085688</v>
      </c>
      <c r="AM211" s="105">
        <f t="shared" si="157"/>
        <v>53.484219831013178</v>
      </c>
      <c r="AN211" s="105">
        <f t="shared" si="158"/>
        <v>0</v>
      </c>
      <c r="AO211" s="105">
        <f t="shared" si="159"/>
        <v>43.370264838198253</v>
      </c>
      <c r="AP211" s="105">
        <f t="shared" si="160"/>
        <v>32.250112345124229</v>
      </c>
      <c r="AQ211" s="105">
        <f t="shared" si="161"/>
        <v>165.66754732075398</v>
      </c>
      <c r="AR211" s="105">
        <f t="shared" si="162"/>
        <v>0</v>
      </c>
      <c r="AS211" s="105">
        <f t="shared" si="163"/>
        <v>14.753825907032557</v>
      </c>
      <c r="AT211" s="105">
        <f t="shared" si="164"/>
        <v>0</v>
      </c>
      <c r="AU211" s="105">
        <f t="shared" si="165"/>
        <v>0</v>
      </c>
      <c r="AV211" s="105">
        <f t="shared" si="166"/>
        <v>219.56497992602499</v>
      </c>
      <c r="AW211" s="105">
        <f t="shared" si="167"/>
        <v>1403.1338758820943</v>
      </c>
      <c r="AX211" s="105">
        <f t="shared" si="168"/>
        <v>2918.2398753586403</v>
      </c>
      <c r="AY211" s="105">
        <f t="shared" si="169"/>
        <v>0</v>
      </c>
      <c r="AZ211" s="105">
        <f t="shared" si="170"/>
        <v>15.054493558056503</v>
      </c>
      <c r="BA211" s="105">
        <f t="shared" si="171"/>
        <v>10.648767166581894</v>
      </c>
      <c r="BB211" s="2"/>
      <c r="BC211" s="105">
        <f t="shared" si="172"/>
        <v>58.562270997433394</v>
      </c>
      <c r="BD211" s="105">
        <f t="shared" si="173"/>
        <v>1.2711036374900433</v>
      </c>
      <c r="BE211" s="105">
        <f t="shared" si="174"/>
        <v>0</v>
      </c>
      <c r="BF211" s="105">
        <f t="shared" si="175"/>
        <v>29.56958137888309</v>
      </c>
      <c r="BG211" s="105">
        <f t="shared" si="176"/>
        <v>0</v>
      </c>
      <c r="BH211" s="105">
        <f t="shared" si="177"/>
        <v>16.110912470130096</v>
      </c>
      <c r="BI211" s="105">
        <f t="shared" si="178"/>
        <v>0</v>
      </c>
      <c r="BJ211" s="105">
        <f t="shared" si="179"/>
        <v>22.719957518364453</v>
      </c>
      <c r="BK211" s="105">
        <f t="shared" si="180"/>
        <v>7.1359589344189764</v>
      </c>
      <c r="BL211" s="105">
        <f t="shared" si="181"/>
        <v>10.089954863262234</v>
      </c>
      <c r="BM211" s="105">
        <f t="shared" si="182"/>
        <v>0</v>
      </c>
      <c r="BN211" s="105">
        <f t="shared" si="183"/>
        <v>8.1819276042127473</v>
      </c>
      <c r="BO211" s="105">
        <f t="shared" si="184"/>
        <v>6.0840782370121254</v>
      </c>
      <c r="BP211" s="105">
        <f t="shared" si="185"/>
        <v>31.253668466235951</v>
      </c>
      <c r="BQ211" s="105">
        <f t="shared" si="186"/>
        <v>0</v>
      </c>
      <c r="BR211" s="105">
        <f t="shared" si="187"/>
        <v>2.7833525090715989</v>
      </c>
      <c r="BS211" s="105">
        <f t="shared" si="188"/>
        <v>0</v>
      </c>
      <c r="BT211" s="105">
        <f t="shared" si="189"/>
        <v>0</v>
      </c>
      <c r="BU211" s="105">
        <f t="shared" si="190"/>
        <v>41.421577130719513</v>
      </c>
      <c r="BV211" s="105">
        <f t="shared" si="191"/>
        <v>264.70531905478356</v>
      </c>
      <c r="BW211" s="105">
        <f t="shared" si="192"/>
        <v>550.53450747853799</v>
      </c>
      <c r="BX211" s="105">
        <f t="shared" si="193"/>
        <v>0</v>
      </c>
      <c r="BY211" s="105">
        <f t="shared" si="194"/>
        <v>2.8400743428622</v>
      </c>
      <c r="BZ211" s="105">
        <f t="shared" si="195"/>
        <v>2.0089211434640233</v>
      </c>
    </row>
    <row r="212" spans="1:78" x14ac:dyDescent="0.3">
      <c r="A212" s="18" t="s">
        <v>452</v>
      </c>
      <c r="B212" s="21" t="s">
        <v>453</v>
      </c>
      <c r="C212" s="22">
        <f>_xlfn.XLOOKUP(A212,Rankings!K:K,Rankings!L:L)</f>
        <v>57</v>
      </c>
      <c r="D212" s="118">
        <f>_xlfn.XLOOKUP(A212,Rankings!K:K,Rankings!M:M)</f>
        <v>372.86</v>
      </c>
      <c r="E212" s="121">
        <v>34598.699999999997</v>
      </c>
      <c r="F212" s="121">
        <v>0</v>
      </c>
      <c r="G212" s="121">
        <v>0</v>
      </c>
      <c r="H212" s="121">
        <v>0</v>
      </c>
      <c r="I212" s="121">
        <v>23.07</v>
      </c>
      <c r="J212" s="121">
        <v>0</v>
      </c>
      <c r="K212" s="121">
        <v>0</v>
      </c>
      <c r="L212" s="121">
        <v>9465.77</v>
      </c>
      <c r="M212" s="121">
        <v>308.3</v>
      </c>
      <c r="N212" s="121">
        <v>0</v>
      </c>
      <c r="O212" s="121">
        <v>0</v>
      </c>
      <c r="P212" s="121">
        <v>7455.3099999999977</v>
      </c>
      <c r="Q212" s="121">
        <v>5356.67</v>
      </c>
      <c r="R212" s="121">
        <v>14074.930000000004</v>
      </c>
      <c r="S212" s="121">
        <v>2250.9499999999998</v>
      </c>
      <c r="T212" s="121">
        <v>1760.5</v>
      </c>
      <c r="U212" s="121">
        <v>0</v>
      </c>
      <c r="V212" s="121">
        <v>0</v>
      </c>
      <c r="W212" s="121">
        <v>15135.899999999998</v>
      </c>
      <c r="X212" s="121">
        <v>76484.070000000007</v>
      </c>
      <c r="Y212" s="121">
        <v>225444.4</v>
      </c>
      <c r="Z212" s="121">
        <v>0</v>
      </c>
      <c r="AA212" s="121">
        <v>0</v>
      </c>
      <c r="AB212" s="121">
        <v>958.10000000000014</v>
      </c>
      <c r="AC212" s="121">
        <f t="shared" si="147"/>
        <v>393316.66999999993</v>
      </c>
      <c r="AD212" s="153">
        <f t="shared" si="148"/>
        <v>606.99473684210523</v>
      </c>
      <c r="AE212" s="105">
        <f t="shared" si="149"/>
        <v>0</v>
      </c>
      <c r="AF212" s="105">
        <f t="shared" si="150"/>
        <v>0</v>
      </c>
      <c r="AG212" s="105">
        <f t="shared" si="151"/>
        <v>0</v>
      </c>
      <c r="AH212" s="105">
        <f t="shared" si="152"/>
        <v>0.40473684210526317</v>
      </c>
      <c r="AI212" s="105">
        <f t="shared" si="153"/>
        <v>0</v>
      </c>
      <c r="AJ212" s="105">
        <f t="shared" si="154"/>
        <v>0</v>
      </c>
      <c r="AK212" s="105">
        <f t="shared" si="155"/>
        <v>166.06614035087719</v>
      </c>
      <c r="AL212" s="105">
        <f t="shared" si="156"/>
        <v>5.408771929824562</v>
      </c>
      <c r="AM212" s="105">
        <f t="shared" si="157"/>
        <v>0</v>
      </c>
      <c r="AN212" s="105">
        <f t="shared" si="158"/>
        <v>0</v>
      </c>
      <c r="AO212" s="105">
        <f t="shared" si="159"/>
        <v>130.79491228070171</v>
      </c>
      <c r="AP212" s="105">
        <f t="shared" si="160"/>
        <v>93.976666666666674</v>
      </c>
      <c r="AQ212" s="105">
        <f t="shared" si="161"/>
        <v>246.92859649122815</v>
      </c>
      <c r="AR212" s="105">
        <f t="shared" si="162"/>
        <v>39.490350877192981</v>
      </c>
      <c r="AS212" s="105">
        <f t="shared" si="163"/>
        <v>30.885964912280702</v>
      </c>
      <c r="AT212" s="105">
        <f t="shared" si="164"/>
        <v>0</v>
      </c>
      <c r="AU212" s="105">
        <f t="shared" si="165"/>
        <v>0</v>
      </c>
      <c r="AV212" s="105">
        <f t="shared" si="166"/>
        <v>265.54210526315785</v>
      </c>
      <c r="AW212" s="105">
        <f t="shared" si="167"/>
        <v>1341.8257894736844</v>
      </c>
      <c r="AX212" s="105">
        <f t="shared" si="168"/>
        <v>3955.1649122807016</v>
      </c>
      <c r="AY212" s="105">
        <f t="shared" si="169"/>
        <v>0</v>
      </c>
      <c r="AZ212" s="105">
        <f t="shared" si="170"/>
        <v>0</v>
      </c>
      <c r="BA212" s="105">
        <f t="shared" si="171"/>
        <v>16.808771929824562</v>
      </c>
      <c r="BB212" s="2"/>
      <c r="BC212" s="105">
        <f t="shared" si="172"/>
        <v>92.792737220404433</v>
      </c>
      <c r="BD212" s="105">
        <f t="shared" si="173"/>
        <v>0</v>
      </c>
      <c r="BE212" s="105">
        <f t="shared" si="174"/>
        <v>0</v>
      </c>
      <c r="BF212" s="105">
        <f t="shared" si="175"/>
        <v>0</v>
      </c>
      <c r="BG212" s="105">
        <f t="shared" si="176"/>
        <v>6.1873089095102717E-2</v>
      </c>
      <c r="BH212" s="105">
        <f t="shared" si="177"/>
        <v>0</v>
      </c>
      <c r="BI212" s="105">
        <f t="shared" si="178"/>
        <v>0</v>
      </c>
      <c r="BJ212" s="105">
        <f t="shared" si="179"/>
        <v>25.38692806951671</v>
      </c>
      <c r="BK212" s="105">
        <f t="shared" si="180"/>
        <v>0.82685190151799604</v>
      </c>
      <c r="BL212" s="105">
        <f t="shared" si="181"/>
        <v>0</v>
      </c>
      <c r="BM212" s="105">
        <f t="shared" si="182"/>
        <v>0</v>
      </c>
      <c r="BN212" s="105">
        <f t="shared" si="183"/>
        <v>19.994931073325102</v>
      </c>
      <c r="BO212" s="105">
        <f t="shared" si="184"/>
        <v>14.366437805074291</v>
      </c>
      <c r="BP212" s="105">
        <f t="shared" si="185"/>
        <v>37.74856514509468</v>
      </c>
      <c r="BQ212" s="105">
        <f t="shared" si="186"/>
        <v>6.0369843909242071</v>
      </c>
      <c r="BR212" s="105">
        <f t="shared" si="187"/>
        <v>4.7216113286488222</v>
      </c>
      <c r="BS212" s="105">
        <f t="shared" si="188"/>
        <v>0</v>
      </c>
      <c r="BT212" s="105">
        <f t="shared" si="189"/>
        <v>0</v>
      </c>
      <c r="BU212" s="105">
        <f t="shared" si="190"/>
        <v>40.594056750522974</v>
      </c>
      <c r="BV212" s="105">
        <f t="shared" si="191"/>
        <v>205.12811779220084</v>
      </c>
      <c r="BW212" s="105">
        <f t="shared" si="192"/>
        <v>604.63552003432915</v>
      </c>
      <c r="BX212" s="105">
        <f t="shared" si="193"/>
        <v>0</v>
      </c>
      <c r="BY212" s="105">
        <f t="shared" si="194"/>
        <v>0</v>
      </c>
      <c r="BZ212" s="105">
        <f t="shared" si="195"/>
        <v>2.5695971678377947</v>
      </c>
    </row>
    <row r="213" spans="1:78" x14ac:dyDescent="0.3">
      <c r="A213" s="18" t="s">
        <v>454</v>
      </c>
      <c r="B213" s="21" t="s">
        <v>455</v>
      </c>
      <c r="C213" s="22">
        <f>_xlfn.XLOOKUP(A213,Rankings!K:K,Rankings!L:L)</f>
        <v>135</v>
      </c>
      <c r="D213" s="118">
        <f>_xlfn.XLOOKUP(A213,Rankings!K:K,Rankings!M:M)</f>
        <v>647.16</v>
      </c>
      <c r="E213" s="121">
        <v>28696.079999999994</v>
      </c>
      <c r="F213" s="121">
        <v>0</v>
      </c>
      <c r="G213" s="121">
        <v>0</v>
      </c>
      <c r="H213" s="121">
        <v>18664.840000000004</v>
      </c>
      <c r="I213" s="121">
        <v>0</v>
      </c>
      <c r="J213" s="121">
        <v>6591.96</v>
      </c>
      <c r="K213" s="121">
        <v>0</v>
      </c>
      <c r="L213" s="121">
        <v>8574.75</v>
      </c>
      <c r="M213" s="121">
        <v>30546.079999999987</v>
      </c>
      <c r="N213" s="121">
        <v>9784.66</v>
      </c>
      <c r="O213" s="121">
        <v>0</v>
      </c>
      <c r="P213" s="121">
        <v>5535.2799999999988</v>
      </c>
      <c r="Q213" s="121">
        <v>13451.36</v>
      </c>
      <c r="R213" s="121">
        <v>22189.600000000006</v>
      </c>
      <c r="S213" s="121">
        <v>0</v>
      </c>
      <c r="T213" s="121">
        <v>3860.38</v>
      </c>
      <c r="U213" s="121">
        <v>0</v>
      </c>
      <c r="V213" s="121">
        <v>0</v>
      </c>
      <c r="W213" s="121">
        <v>867.82999999999993</v>
      </c>
      <c r="X213" s="121">
        <v>154932.68</v>
      </c>
      <c r="Y213" s="121">
        <v>422947.90000000008</v>
      </c>
      <c r="Z213" s="121">
        <v>0</v>
      </c>
      <c r="AA213" s="121">
        <v>2168.75</v>
      </c>
      <c r="AB213" s="121">
        <v>4538.6900000000014</v>
      </c>
      <c r="AC213" s="121">
        <f t="shared" si="147"/>
        <v>733350.84000000008</v>
      </c>
      <c r="AD213" s="153">
        <f t="shared" si="148"/>
        <v>212.56355555555552</v>
      </c>
      <c r="AE213" s="105">
        <f t="shared" si="149"/>
        <v>0</v>
      </c>
      <c r="AF213" s="105">
        <f t="shared" si="150"/>
        <v>0</v>
      </c>
      <c r="AG213" s="105">
        <f t="shared" si="151"/>
        <v>138.2580740740741</v>
      </c>
      <c r="AH213" s="105">
        <f t="shared" si="152"/>
        <v>0</v>
      </c>
      <c r="AI213" s="105">
        <f t="shared" si="153"/>
        <v>48.829333333333331</v>
      </c>
      <c r="AJ213" s="105">
        <f t="shared" si="154"/>
        <v>0</v>
      </c>
      <c r="AK213" s="105">
        <f t="shared" si="155"/>
        <v>63.516666666666666</v>
      </c>
      <c r="AL213" s="105">
        <f t="shared" si="156"/>
        <v>226.26725925925916</v>
      </c>
      <c r="AM213" s="105">
        <f t="shared" si="157"/>
        <v>72.478962962962967</v>
      </c>
      <c r="AN213" s="105">
        <f t="shared" si="158"/>
        <v>0</v>
      </c>
      <c r="AO213" s="105">
        <f t="shared" si="159"/>
        <v>41.002074074074066</v>
      </c>
      <c r="AP213" s="105">
        <f t="shared" si="160"/>
        <v>99.639703703703702</v>
      </c>
      <c r="AQ213" s="105">
        <f t="shared" si="161"/>
        <v>164.36740740740746</v>
      </c>
      <c r="AR213" s="105">
        <f t="shared" si="162"/>
        <v>0</v>
      </c>
      <c r="AS213" s="105">
        <f t="shared" si="163"/>
        <v>28.595407407407407</v>
      </c>
      <c r="AT213" s="105">
        <f t="shared" si="164"/>
        <v>0</v>
      </c>
      <c r="AU213" s="105">
        <f t="shared" si="165"/>
        <v>0</v>
      </c>
      <c r="AV213" s="105">
        <f t="shared" si="166"/>
        <v>6.4283703703703701</v>
      </c>
      <c r="AW213" s="105">
        <f t="shared" si="167"/>
        <v>1147.6494814814814</v>
      </c>
      <c r="AX213" s="105">
        <f t="shared" si="168"/>
        <v>3132.9474074074078</v>
      </c>
      <c r="AY213" s="105">
        <f t="shared" si="169"/>
        <v>0</v>
      </c>
      <c r="AZ213" s="105">
        <f t="shared" si="170"/>
        <v>16.064814814814813</v>
      </c>
      <c r="BA213" s="105">
        <f t="shared" si="171"/>
        <v>33.619925925925934</v>
      </c>
      <c r="BB213" s="2"/>
      <c r="BC213" s="105">
        <f t="shared" si="172"/>
        <v>44.341553866122744</v>
      </c>
      <c r="BD213" s="105">
        <f t="shared" si="173"/>
        <v>0</v>
      </c>
      <c r="BE213" s="105">
        <f t="shared" si="174"/>
        <v>0</v>
      </c>
      <c r="BF213" s="105">
        <f t="shared" si="175"/>
        <v>28.84115211076087</v>
      </c>
      <c r="BG213" s="105">
        <f t="shared" si="176"/>
        <v>0</v>
      </c>
      <c r="BH213" s="105">
        <f t="shared" si="177"/>
        <v>10.18598182829594</v>
      </c>
      <c r="BI213" s="105">
        <f t="shared" si="178"/>
        <v>0</v>
      </c>
      <c r="BJ213" s="105">
        <f t="shared" si="179"/>
        <v>13.24981457444836</v>
      </c>
      <c r="BK213" s="105">
        <f t="shared" si="180"/>
        <v>47.200197787255064</v>
      </c>
      <c r="BL213" s="105">
        <f t="shared" si="181"/>
        <v>15.119383150998209</v>
      </c>
      <c r="BM213" s="105">
        <f t="shared" si="182"/>
        <v>0</v>
      </c>
      <c r="BN213" s="105">
        <f t="shared" si="183"/>
        <v>8.5531862290623639</v>
      </c>
      <c r="BO213" s="105">
        <f t="shared" si="184"/>
        <v>20.785215402682493</v>
      </c>
      <c r="BP213" s="105">
        <f t="shared" si="185"/>
        <v>34.287656839112444</v>
      </c>
      <c r="BQ213" s="105">
        <f t="shared" si="186"/>
        <v>0</v>
      </c>
      <c r="BR213" s="105">
        <f t="shared" si="187"/>
        <v>5.9651090920328826</v>
      </c>
      <c r="BS213" s="105">
        <f t="shared" si="188"/>
        <v>0</v>
      </c>
      <c r="BT213" s="105">
        <f t="shared" si="189"/>
        <v>0</v>
      </c>
      <c r="BU213" s="105">
        <f t="shared" si="190"/>
        <v>1.3409821373385251</v>
      </c>
      <c r="BV213" s="105">
        <f t="shared" si="191"/>
        <v>239.40398046850856</v>
      </c>
      <c r="BW213" s="105">
        <f t="shared" si="192"/>
        <v>653.54456394091119</v>
      </c>
      <c r="BX213" s="105">
        <f t="shared" si="193"/>
        <v>0</v>
      </c>
      <c r="BY213" s="105">
        <f t="shared" si="194"/>
        <v>3.3511805426787813</v>
      </c>
      <c r="BZ213" s="105">
        <f t="shared" si="195"/>
        <v>7.0132424748130315</v>
      </c>
    </row>
    <row r="214" spans="1:78" x14ac:dyDescent="0.3">
      <c r="A214" s="18" t="s">
        <v>456</v>
      </c>
      <c r="B214" s="21" t="s">
        <v>457</v>
      </c>
      <c r="C214" s="22">
        <f>_xlfn.XLOOKUP(A214,Rankings!K:K,Rankings!L:L)</f>
        <v>129.0728947368421</v>
      </c>
      <c r="D214" s="118">
        <f>_xlfn.XLOOKUP(A214,Rankings!K:K,Rankings!M:M)</f>
        <v>852.62</v>
      </c>
      <c r="E214" s="121">
        <v>36255.730000000003</v>
      </c>
      <c r="F214" s="121">
        <v>0</v>
      </c>
      <c r="G214" s="121">
        <v>0</v>
      </c>
      <c r="H214" s="121">
        <v>0</v>
      </c>
      <c r="I214" s="121">
        <v>0</v>
      </c>
      <c r="J214" s="121">
        <v>0</v>
      </c>
      <c r="K214" s="121">
        <v>0</v>
      </c>
      <c r="L214" s="121">
        <v>14239.57</v>
      </c>
      <c r="M214" s="121">
        <v>23782.6</v>
      </c>
      <c r="N214" s="121">
        <v>6452.9999999999991</v>
      </c>
      <c r="O214" s="121">
        <v>0</v>
      </c>
      <c r="P214" s="121">
        <v>8579.9699999999993</v>
      </c>
      <c r="Q214" s="121">
        <v>12155.199999999999</v>
      </c>
      <c r="R214" s="121">
        <v>18728.090000000004</v>
      </c>
      <c r="S214" s="121">
        <v>0</v>
      </c>
      <c r="T214" s="121">
        <v>5849.1399999999994</v>
      </c>
      <c r="U214" s="121">
        <v>0</v>
      </c>
      <c r="V214" s="121">
        <v>0</v>
      </c>
      <c r="W214" s="121">
        <v>1378.9800000000002</v>
      </c>
      <c r="X214" s="121">
        <v>83846.35000000002</v>
      </c>
      <c r="Y214" s="121">
        <v>485852.58000000007</v>
      </c>
      <c r="Z214" s="121">
        <v>0</v>
      </c>
      <c r="AA214" s="121">
        <v>1117</v>
      </c>
      <c r="AB214" s="121">
        <v>2817.88</v>
      </c>
      <c r="AC214" s="121">
        <f t="shared" si="147"/>
        <v>701056.09000000008</v>
      </c>
      <c r="AD214" s="153">
        <f t="shared" si="148"/>
        <v>280.89344454480027</v>
      </c>
      <c r="AE214" s="105">
        <f t="shared" si="149"/>
        <v>0</v>
      </c>
      <c r="AF214" s="105">
        <f t="shared" si="150"/>
        <v>0</v>
      </c>
      <c r="AG214" s="105">
        <f t="shared" si="151"/>
        <v>0</v>
      </c>
      <c r="AH214" s="105">
        <f t="shared" si="152"/>
        <v>0</v>
      </c>
      <c r="AI214" s="105">
        <f t="shared" si="153"/>
        <v>0</v>
      </c>
      <c r="AJ214" s="105">
        <f t="shared" si="154"/>
        <v>0</v>
      </c>
      <c r="AK214" s="105">
        <f t="shared" si="155"/>
        <v>110.32192335216534</v>
      </c>
      <c r="AL214" s="105">
        <f t="shared" si="156"/>
        <v>184.25712112902337</v>
      </c>
      <c r="AM214" s="105">
        <f t="shared" si="157"/>
        <v>49.995004862613328</v>
      </c>
      <c r="AN214" s="105">
        <f t="shared" si="158"/>
        <v>0</v>
      </c>
      <c r="AO214" s="105">
        <f t="shared" si="159"/>
        <v>66.473832616004415</v>
      </c>
      <c r="AP214" s="105">
        <f t="shared" si="160"/>
        <v>94.173141655979791</v>
      </c>
      <c r="AQ214" s="105">
        <f t="shared" si="161"/>
        <v>145.09700149038594</v>
      </c>
      <c r="AR214" s="105">
        <f t="shared" si="162"/>
        <v>0</v>
      </c>
      <c r="AS214" s="105">
        <f t="shared" si="163"/>
        <v>45.316563263924706</v>
      </c>
      <c r="AT214" s="105">
        <f t="shared" si="164"/>
        <v>0</v>
      </c>
      <c r="AU214" s="105">
        <f t="shared" si="165"/>
        <v>0</v>
      </c>
      <c r="AV214" s="105">
        <f t="shared" si="166"/>
        <v>10.683730327823733</v>
      </c>
      <c r="AW214" s="105">
        <f t="shared" si="167"/>
        <v>649.60462977876659</v>
      </c>
      <c r="AX214" s="105">
        <f t="shared" si="168"/>
        <v>3764.1720284539342</v>
      </c>
      <c r="AY214" s="105">
        <f t="shared" si="169"/>
        <v>0</v>
      </c>
      <c r="AZ214" s="105">
        <f t="shared" si="170"/>
        <v>8.6540245516099628</v>
      </c>
      <c r="BA214" s="105">
        <f t="shared" si="171"/>
        <v>21.83169445254314</v>
      </c>
      <c r="BB214" s="2"/>
      <c r="BC214" s="105">
        <f t="shared" si="172"/>
        <v>42.522729938307805</v>
      </c>
      <c r="BD214" s="105">
        <f t="shared" si="173"/>
        <v>0</v>
      </c>
      <c r="BE214" s="105">
        <f t="shared" si="174"/>
        <v>0</v>
      </c>
      <c r="BF214" s="105">
        <f t="shared" si="175"/>
        <v>0</v>
      </c>
      <c r="BG214" s="105">
        <f t="shared" si="176"/>
        <v>0</v>
      </c>
      <c r="BH214" s="105">
        <f t="shared" si="177"/>
        <v>0</v>
      </c>
      <c r="BI214" s="105">
        <f t="shared" si="178"/>
        <v>0</v>
      </c>
      <c r="BJ214" s="105">
        <f t="shared" si="179"/>
        <v>16.700957050034013</v>
      </c>
      <c r="BK214" s="105">
        <f t="shared" si="180"/>
        <v>27.89355164082475</v>
      </c>
      <c r="BL214" s="105">
        <f t="shared" si="181"/>
        <v>7.568436114564518</v>
      </c>
      <c r="BM214" s="105">
        <f t="shared" si="182"/>
        <v>0</v>
      </c>
      <c r="BN214" s="105">
        <f t="shared" si="183"/>
        <v>10.063064436677534</v>
      </c>
      <c r="BO214" s="105">
        <f t="shared" si="184"/>
        <v>14.256292369402546</v>
      </c>
      <c r="BP214" s="105">
        <f t="shared" si="185"/>
        <v>21.965342121930057</v>
      </c>
      <c r="BQ214" s="105">
        <f t="shared" si="186"/>
        <v>0</v>
      </c>
      <c r="BR214" s="105">
        <f t="shared" si="187"/>
        <v>6.8601956322863638</v>
      </c>
      <c r="BS214" s="105">
        <f t="shared" si="188"/>
        <v>0</v>
      </c>
      <c r="BT214" s="105">
        <f t="shared" si="189"/>
        <v>0</v>
      </c>
      <c r="BU214" s="105">
        <f t="shared" si="190"/>
        <v>1.6173441861556148</v>
      </c>
      <c r="BV214" s="105">
        <f t="shared" si="191"/>
        <v>98.339647205085527</v>
      </c>
      <c r="BW214" s="105">
        <f t="shared" si="192"/>
        <v>569.8348384978068</v>
      </c>
      <c r="BX214" s="105">
        <f t="shared" si="193"/>
        <v>0</v>
      </c>
      <c r="BY214" s="105">
        <f t="shared" si="194"/>
        <v>1.3100795195984143</v>
      </c>
      <c r="BZ214" s="105">
        <f t="shared" si="195"/>
        <v>3.3049658699068756</v>
      </c>
    </row>
    <row r="215" spans="1:78" x14ac:dyDescent="0.3">
      <c r="A215" s="18" t="s">
        <v>458</v>
      </c>
      <c r="B215" s="21" t="s">
        <v>459</v>
      </c>
      <c r="C215" s="22">
        <f>_xlfn.XLOOKUP(A215,Rankings!K:K,Rankings!L:L)</f>
        <v>47</v>
      </c>
      <c r="D215" s="118">
        <f>_xlfn.XLOOKUP(A215,Rankings!K:K,Rankings!M:M)</f>
        <v>325.91000000000003</v>
      </c>
      <c r="E215" s="121">
        <v>16724.779999999995</v>
      </c>
      <c r="F215" s="121">
        <v>0</v>
      </c>
      <c r="G215" s="121">
        <v>0</v>
      </c>
      <c r="H215" s="121">
        <v>7151.659999999998</v>
      </c>
      <c r="I215" s="121">
        <v>0</v>
      </c>
      <c r="J215" s="121">
        <v>0</v>
      </c>
      <c r="K215" s="121">
        <v>0</v>
      </c>
      <c r="L215" s="121">
        <v>4584.47</v>
      </c>
      <c r="M215" s="121">
        <v>1334.07</v>
      </c>
      <c r="N215" s="121">
        <v>2578.27</v>
      </c>
      <c r="O215" s="121">
        <v>0</v>
      </c>
      <c r="P215" s="121">
        <v>5853.86</v>
      </c>
      <c r="Q215" s="121">
        <v>4888.8</v>
      </c>
      <c r="R215" s="121">
        <v>8107.6899999999978</v>
      </c>
      <c r="S215" s="121">
        <v>755</v>
      </c>
      <c r="T215" s="121">
        <v>3425.6899999999996</v>
      </c>
      <c r="U215" s="121">
        <v>0</v>
      </c>
      <c r="V215" s="121">
        <v>0</v>
      </c>
      <c r="W215" s="121">
        <v>769.66000000000008</v>
      </c>
      <c r="X215" s="121">
        <v>66400.58</v>
      </c>
      <c r="Y215" s="121">
        <v>224027.74999999997</v>
      </c>
      <c r="Z215" s="121">
        <v>0</v>
      </c>
      <c r="AA215" s="121">
        <v>1622</v>
      </c>
      <c r="AB215" s="121">
        <v>0</v>
      </c>
      <c r="AC215" s="121">
        <f t="shared" si="147"/>
        <v>348224.27999999997</v>
      </c>
      <c r="AD215" s="153">
        <f t="shared" si="148"/>
        <v>355.84638297872328</v>
      </c>
      <c r="AE215" s="105">
        <f t="shared" si="149"/>
        <v>0</v>
      </c>
      <c r="AF215" s="105">
        <f t="shared" si="150"/>
        <v>0</v>
      </c>
      <c r="AG215" s="105">
        <f t="shared" si="151"/>
        <v>152.16297872340422</v>
      </c>
      <c r="AH215" s="105">
        <f t="shared" si="152"/>
        <v>0</v>
      </c>
      <c r="AI215" s="105">
        <f t="shared" si="153"/>
        <v>0</v>
      </c>
      <c r="AJ215" s="105">
        <f t="shared" si="154"/>
        <v>0</v>
      </c>
      <c r="AK215" s="105">
        <f t="shared" si="155"/>
        <v>97.541914893617033</v>
      </c>
      <c r="AL215" s="105">
        <f t="shared" si="156"/>
        <v>28.384468085106381</v>
      </c>
      <c r="AM215" s="105">
        <f t="shared" si="157"/>
        <v>54.856808510638295</v>
      </c>
      <c r="AN215" s="105">
        <f t="shared" si="158"/>
        <v>0</v>
      </c>
      <c r="AO215" s="105">
        <f t="shared" si="159"/>
        <v>124.55021276595744</v>
      </c>
      <c r="AP215" s="105">
        <f t="shared" si="160"/>
        <v>104.01702127659574</v>
      </c>
      <c r="AQ215" s="105">
        <f t="shared" si="161"/>
        <v>172.50404255319145</v>
      </c>
      <c r="AR215" s="105">
        <f t="shared" si="162"/>
        <v>16.063829787234042</v>
      </c>
      <c r="AS215" s="105">
        <f t="shared" si="163"/>
        <v>72.887021276595732</v>
      </c>
      <c r="AT215" s="105">
        <f t="shared" si="164"/>
        <v>0</v>
      </c>
      <c r="AU215" s="105">
        <f t="shared" si="165"/>
        <v>0</v>
      </c>
      <c r="AV215" s="105">
        <f t="shared" si="166"/>
        <v>16.375744680851067</v>
      </c>
      <c r="AW215" s="105">
        <f t="shared" si="167"/>
        <v>1412.7782978723405</v>
      </c>
      <c r="AX215" s="105">
        <f t="shared" si="168"/>
        <v>4766.5478723404249</v>
      </c>
      <c r="AY215" s="105">
        <f t="shared" si="169"/>
        <v>0</v>
      </c>
      <c r="AZ215" s="105">
        <f t="shared" si="170"/>
        <v>34.51063829787234</v>
      </c>
      <c r="BA215" s="105">
        <f t="shared" si="171"/>
        <v>0</v>
      </c>
      <c r="BB215" s="2"/>
      <c r="BC215" s="105">
        <f t="shared" si="172"/>
        <v>51.317173452793696</v>
      </c>
      <c r="BD215" s="105">
        <f t="shared" si="173"/>
        <v>0</v>
      </c>
      <c r="BE215" s="105">
        <f t="shared" si="174"/>
        <v>0</v>
      </c>
      <c r="BF215" s="105">
        <f t="shared" si="175"/>
        <v>21.943665429106186</v>
      </c>
      <c r="BG215" s="105">
        <f t="shared" si="176"/>
        <v>0</v>
      </c>
      <c r="BH215" s="105">
        <f t="shared" si="177"/>
        <v>0</v>
      </c>
      <c r="BI215" s="105">
        <f t="shared" si="178"/>
        <v>0</v>
      </c>
      <c r="BJ215" s="105">
        <f t="shared" si="179"/>
        <v>14.066674848884661</v>
      </c>
      <c r="BK215" s="105">
        <f t="shared" si="180"/>
        <v>4.0933693350925093</v>
      </c>
      <c r="BL215" s="105">
        <f t="shared" si="181"/>
        <v>7.9109876959896894</v>
      </c>
      <c r="BM215" s="105">
        <f t="shared" si="182"/>
        <v>0</v>
      </c>
      <c r="BN215" s="105">
        <f t="shared" si="183"/>
        <v>17.961584486514681</v>
      </c>
      <c r="BO215" s="105">
        <f t="shared" si="184"/>
        <v>15.000460249762204</v>
      </c>
      <c r="BP215" s="105">
        <f t="shared" si="185"/>
        <v>24.877082630173966</v>
      </c>
      <c r="BQ215" s="105">
        <f t="shared" si="186"/>
        <v>2.3165904697615907</v>
      </c>
      <c r="BR215" s="105">
        <f t="shared" si="187"/>
        <v>10.511153385904082</v>
      </c>
      <c r="BS215" s="105">
        <f t="shared" si="188"/>
        <v>0</v>
      </c>
      <c r="BT215" s="105">
        <f t="shared" si="189"/>
        <v>0</v>
      </c>
      <c r="BU215" s="105">
        <f t="shared" si="190"/>
        <v>2.36157221318769</v>
      </c>
      <c r="BV215" s="105">
        <f t="shared" si="191"/>
        <v>203.73900770151269</v>
      </c>
      <c r="BW215" s="105">
        <f t="shared" si="192"/>
        <v>687.3914577644133</v>
      </c>
      <c r="BX215" s="105">
        <f t="shared" si="193"/>
        <v>0</v>
      </c>
      <c r="BY215" s="105">
        <f t="shared" si="194"/>
        <v>4.976834095302384</v>
      </c>
      <c r="BZ215" s="105">
        <f t="shared" si="195"/>
        <v>0</v>
      </c>
    </row>
    <row r="216" spans="1:78" x14ac:dyDescent="0.3">
      <c r="A216" s="18" t="s">
        <v>460</v>
      </c>
      <c r="B216" s="21" t="s">
        <v>461</v>
      </c>
      <c r="C216" s="22">
        <f>_xlfn.XLOOKUP(A216,Rankings!K:K,Rankings!L:L)</f>
        <v>98</v>
      </c>
      <c r="D216" s="118">
        <f>_xlfn.XLOOKUP(A216,Rankings!K:K,Rankings!M:M)</f>
        <v>757.78</v>
      </c>
      <c r="E216" s="121">
        <v>32676.85</v>
      </c>
      <c r="F216" s="121">
        <v>0</v>
      </c>
      <c r="G216" s="121">
        <v>0</v>
      </c>
      <c r="H216" s="121">
        <v>0</v>
      </c>
      <c r="I216" s="121">
        <v>0</v>
      </c>
      <c r="J216" s="121">
        <v>0</v>
      </c>
      <c r="K216" s="121">
        <v>0</v>
      </c>
      <c r="L216" s="121">
        <v>18304.789999999997</v>
      </c>
      <c r="M216" s="121">
        <v>10051.560000000005</v>
      </c>
      <c r="N216" s="121">
        <v>4935.72</v>
      </c>
      <c r="O216" s="121">
        <v>0</v>
      </c>
      <c r="P216" s="121">
        <v>14278.269999999997</v>
      </c>
      <c r="Q216" s="121">
        <v>9345.76</v>
      </c>
      <c r="R216" s="121">
        <v>7974.1699999999955</v>
      </c>
      <c r="S216" s="121">
        <v>0</v>
      </c>
      <c r="T216" s="121">
        <v>2192.7999999999997</v>
      </c>
      <c r="U216" s="121">
        <v>0</v>
      </c>
      <c r="V216" s="121">
        <v>0</v>
      </c>
      <c r="W216" s="121">
        <v>18023.68</v>
      </c>
      <c r="X216" s="121">
        <v>61513.760000000002</v>
      </c>
      <c r="Y216" s="121">
        <v>323938.96999999997</v>
      </c>
      <c r="Z216" s="121">
        <v>0</v>
      </c>
      <c r="AA216" s="121">
        <v>3597.67</v>
      </c>
      <c r="AB216" s="121">
        <v>2041.19</v>
      </c>
      <c r="AC216" s="121">
        <f t="shared" si="147"/>
        <v>508875.18999999994</v>
      </c>
      <c r="AD216" s="153">
        <f t="shared" si="148"/>
        <v>333.43724489795915</v>
      </c>
      <c r="AE216" s="105">
        <f t="shared" si="149"/>
        <v>0</v>
      </c>
      <c r="AF216" s="105">
        <f t="shared" si="150"/>
        <v>0</v>
      </c>
      <c r="AG216" s="105">
        <f t="shared" si="151"/>
        <v>0</v>
      </c>
      <c r="AH216" s="105">
        <f t="shared" si="152"/>
        <v>0</v>
      </c>
      <c r="AI216" s="105">
        <f t="shared" si="153"/>
        <v>0</v>
      </c>
      <c r="AJ216" s="105">
        <f t="shared" si="154"/>
        <v>0</v>
      </c>
      <c r="AK216" s="105">
        <f t="shared" si="155"/>
        <v>186.78357142857141</v>
      </c>
      <c r="AL216" s="105">
        <f t="shared" si="156"/>
        <v>102.56693877551025</v>
      </c>
      <c r="AM216" s="105">
        <f t="shared" si="157"/>
        <v>50.364489795918367</v>
      </c>
      <c r="AN216" s="105">
        <f t="shared" si="158"/>
        <v>0</v>
      </c>
      <c r="AO216" s="105">
        <f t="shared" si="159"/>
        <v>145.69663265306119</v>
      </c>
      <c r="AP216" s="105">
        <f t="shared" si="160"/>
        <v>95.364897959183679</v>
      </c>
      <c r="AQ216" s="105">
        <f t="shared" si="161"/>
        <v>81.369081632653021</v>
      </c>
      <c r="AR216" s="105">
        <f t="shared" si="162"/>
        <v>0</v>
      </c>
      <c r="AS216" s="105">
        <f t="shared" si="163"/>
        <v>22.375510204081628</v>
      </c>
      <c r="AT216" s="105">
        <f t="shared" si="164"/>
        <v>0</v>
      </c>
      <c r="AU216" s="105">
        <f t="shared" si="165"/>
        <v>0</v>
      </c>
      <c r="AV216" s="105">
        <f t="shared" si="166"/>
        <v>183.91510204081632</v>
      </c>
      <c r="AW216" s="105">
        <f t="shared" si="167"/>
        <v>627.69142857142856</v>
      </c>
      <c r="AX216" s="105">
        <f t="shared" si="168"/>
        <v>3305.4996938775507</v>
      </c>
      <c r="AY216" s="105">
        <f t="shared" si="169"/>
        <v>0</v>
      </c>
      <c r="AZ216" s="105">
        <f t="shared" si="170"/>
        <v>36.710918367346942</v>
      </c>
      <c r="BA216" s="105">
        <f t="shared" si="171"/>
        <v>20.828469387755103</v>
      </c>
      <c r="BB216" s="2"/>
      <c r="BC216" s="105">
        <f t="shared" si="172"/>
        <v>43.1218163583098</v>
      </c>
      <c r="BD216" s="105">
        <f t="shared" si="173"/>
        <v>0</v>
      </c>
      <c r="BE216" s="105">
        <f t="shared" si="174"/>
        <v>0</v>
      </c>
      <c r="BF216" s="105">
        <f t="shared" si="175"/>
        <v>0</v>
      </c>
      <c r="BG216" s="105">
        <f t="shared" si="176"/>
        <v>0</v>
      </c>
      <c r="BH216" s="105">
        <f t="shared" si="177"/>
        <v>0</v>
      </c>
      <c r="BI216" s="105">
        <f t="shared" si="178"/>
        <v>0</v>
      </c>
      <c r="BJ216" s="105">
        <f t="shared" si="179"/>
        <v>24.155810393517903</v>
      </c>
      <c r="BK216" s="105">
        <f t="shared" si="180"/>
        <v>13.264483095357498</v>
      </c>
      <c r="BL216" s="105">
        <f t="shared" si="181"/>
        <v>6.5133943888727606</v>
      </c>
      <c r="BM216" s="105">
        <f t="shared" si="182"/>
        <v>0</v>
      </c>
      <c r="BN216" s="105">
        <f t="shared" si="183"/>
        <v>18.842236533030693</v>
      </c>
      <c r="BO216" s="105">
        <f t="shared" si="184"/>
        <v>12.33307820211671</v>
      </c>
      <c r="BP216" s="105">
        <f t="shared" si="185"/>
        <v>10.523067381034068</v>
      </c>
      <c r="BQ216" s="105">
        <f t="shared" si="186"/>
        <v>0</v>
      </c>
      <c r="BR216" s="105">
        <f t="shared" si="187"/>
        <v>2.893715854205706</v>
      </c>
      <c r="BS216" s="105">
        <f t="shared" si="188"/>
        <v>0</v>
      </c>
      <c r="BT216" s="105">
        <f t="shared" si="189"/>
        <v>0</v>
      </c>
      <c r="BU216" s="105">
        <f t="shared" si="190"/>
        <v>23.784845205732537</v>
      </c>
      <c r="BV216" s="105">
        <f t="shared" si="191"/>
        <v>81.176278075430872</v>
      </c>
      <c r="BW216" s="105">
        <f t="shared" si="192"/>
        <v>427.48419066219748</v>
      </c>
      <c r="BX216" s="105">
        <f t="shared" si="193"/>
        <v>0</v>
      </c>
      <c r="BY216" s="105">
        <f t="shared" si="194"/>
        <v>4.747644435060308</v>
      </c>
      <c r="BZ216" s="105">
        <f t="shared" si="195"/>
        <v>2.693644593417615</v>
      </c>
    </row>
    <row r="217" spans="1:78" x14ac:dyDescent="0.3">
      <c r="A217" s="18" t="s">
        <v>462</v>
      </c>
      <c r="B217" s="21" t="s">
        <v>463</v>
      </c>
      <c r="C217" s="22">
        <f>_xlfn.XLOOKUP(A217,Rankings!K:K,Rankings!L:L)</f>
        <v>44</v>
      </c>
      <c r="D217" s="118">
        <f>_xlfn.XLOOKUP(A217,Rankings!K:K,Rankings!M:M)</f>
        <v>391.33</v>
      </c>
      <c r="E217" s="121">
        <v>31103.090000000007</v>
      </c>
      <c r="F217" s="121">
        <v>278.98</v>
      </c>
      <c r="G217" s="121">
        <v>0</v>
      </c>
      <c r="H217" s="121">
        <v>0</v>
      </c>
      <c r="I217" s="121">
        <v>0</v>
      </c>
      <c r="J217" s="121">
        <v>9479.8200000000015</v>
      </c>
      <c r="K217" s="121">
        <v>0</v>
      </c>
      <c r="L217" s="121">
        <v>4602.55</v>
      </c>
      <c r="M217" s="121">
        <v>5365.4100000000008</v>
      </c>
      <c r="N217" s="121">
        <v>5923.119999999999</v>
      </c>
      <c r="O217" s="121">
        <v>0</v>
      </c>
      <c r="P217" s="121">
        <v>5332.2999999999975</v>
      </c>
      <c r="Q217" s="121">
        <v>8491.2000000000007</v>
      </c>
      <c r="R217" s="121">
        <v>5566.6100000000006</v>
      </c>
      <c r="S217" s="121">
        <v>0</v>
      </c>
      <c r="T217" s="121">
        <v>1818.6699999999996</v>
      </c>
      <c r="U217" s="121">
        <v>0</v>
      </c>
      <c r="V217" s="121">
        <v>0</v>
      </c>
      <c r="W217" s="121">
        <v>14406.359999999999</v>
      </c>
      <c r="X217" s="121">
        <v>34256.759999999995</v>
      </c>
      <c r="Y217" s="121">
        <v>235291.69000000003</v>
      </c>
      <c r="Z217" s="121">
        <v>0</v>
      </c>
      <c r="AA217" s="121">
        <v>1207.7</v>
      </c>
      <c r="AB217" s="121">
        <v>1324.5000000000002</v>
      </c>
      <c r="AC217" s="121">
        <f t="shared" si="147"/>
        <v>364448.76000000007</v>
      </c>
      <c r="AD217" s="153">
        <f t="shared" si="148"/>
        <v>706.88840909090925</v>
      </c>
      <c r="AE217" s="105">
        <f t="shared" si="149"/>
        <v>6.3404545454545458</v>
      </c>
      <c r="AF217" s="105">
        <f t="shared" si="150"/>
        <v>0</v>
      </c>
      <c r="AG217" s="105">
        <f t="shared" si="151"/>
        <v>0</v>
      </c>
      <c r="AH217" s="105">
        <f t="shared" si="152"/>
        <v>0</v>
      </c>
      <c r="AI217" s="105">
        <f t="shared" si="153"/>
        <v>215.45045454545459</v>
      </c>
      <c r="AJ217" s="105">
        <f t="shared" si="154"/>
        <v>0</v>
      </c>
      <c r="AK217" s="105">
        <f t="shared" si="155"/>
        <v>104.6034090909091</v>
      </c>
      <c r="AL217" s="105">
        <f t="shared" si="156"/>
        <v>121.94113636363637</v>
      </c>
      <c r="AM217" s="105">
        <f t="shared" si="157"/>
        <v>134.61636363636362</v>
      </c>
      <c r="AN217" s="105">
        <f t="shared" si="158"/>
        <v>0</v>
      </c>
      <c r="AO217" s="105">
        <f t="shared" si="159"/>
        <v>121.18863636363631</v>
      </c>
      <c r="AP217" s="105">
        <f t="shared" si="160"/>
        <v>192.9818181818182</v>
      </c>
      <c r="AQ217" s="105">
        <f t="shared" si="161"/>
        <v>126.51386363636365</v>
      </c>
      <c r="AR217" s="105">
        <f t="shared" si="162"/>
        <v>0</v>
      </c>
      <c r="AS217" s="105">
        <f t="shared" si="163"/>
        <v>41.333409090909079</v>
      </c>
      <c r="AT217" s="105">
        <f t="shared" si="164"/>
        <v>0</v>
      </c>
      <c r="AU217" s="105">
        <f t="shared" si="165"/>
        <v>0</v>
      </c>
      <c r="AV217" s="105">
        <f t="shared" si="166"/>
        <v>327.41727272727269</v>
      </c>
      <c r="AW217" s="105">
        <f t="shared" si="167"/>
        <v>778.5627272727271</v>
      </c>
      <c r="AX217" s="105">
        <f t="shared" si="168"/>
        <v>5347.5384090909101</v>
      </c>
      <c r="AY217" s="105">
        <f t="shared" si="169"/>
        <v>0</v>
      </c>
      <c r="AZ217" s="105">
        <f t="shared" si="170"/>
        <v>27.447727272727274</v>
      </c>
      <c r="BA217" s="105">
        <f t="shared" si="171"/>
        <v>30.102272727272734</v>
      </c>
      <c r="BB217" s="2"/>
      <c r="BC217" s="105">
        <f t="shared" si="172"/>
        <v>79.480464058467305</v>
      </c>
      <c r="BD217" s="105">
        <f t="shared" si="173"/>
        <v>0.71290215419211411</v>
      </c>
      <c r="BE217" s="105">
        <f t="shared" si="174"/>
        <v>0</v>
      </c>
      <c r="BF217" s="105">
        <f t="shared" si="175"/>
        <v>0</v>
      </c>
      <c r="BG217" s="105">
        <f t="shared" si="176"/>
        <v>0</v>
      </c>
      <c r="BH217" s="105">
        <f t="shared" si="177"/>
        <v>24.224618608335682</v>
      </c>
      <c r="BI217" s="105">
        <f t="shared" si="178"/>
        <v>0</v>
      </c>
      <c r="BJ217" s="105">
        <f t="shared" si="179"/>
        <v>11.761301203587765</v>
      </c>
      <c r="BK217" s="105">
        <f t="shared" si="180"/>
        <v>13.710704520481437</v>
      </c>
      <c r="BL217" s="105">
        <f t="shared" si="181"/>
        <v>15.135869981856743</v>
      </c>
      <c r="BM217" s="105">
        <f t="shared" si="182"/>
        <v>0</v>
      </c>
      <c r="BN217" s="105">
        <f t="shared" si="183"/>
        <v>13.626095622620289</v>
      </c>
      <c r="BO217" s="105">
        <f t="shared" si="184"/>
        <v>21.698310888508423</v>
      </c>
      <c r="BP217" s="105">
        <f t="shared" si="185"/>
        <v>14.224848593258889</v>
      </c>
      <c r="BQ217" s="105">
        <f t="shared" si="186"/>
        <v>0</v>
      </c>
      <c r="BR217" s="105">
        <f t="shared" si="187"/>
        <v>4.6474075588378083</v>
      </c>
      <c r="BS217" s="105">
        <f t="shared" si="188"/>
        <v>0</v>
      </c>
      <c r="BT217" s="105">
        <f t="shared" si="189"/>
        <v>0</v>
      </c>
      <c r="BU217" s="105">
        <f t="shared" si="190"/>
        <v>36.813839981601205</v>
      </c>
      <c r="BV217" s="105">
        <f t="shared" si="191"/>
        <v>87.539314644928822</v>
      </c>
      <c r="BW217" s="105">
        <f t="shared" si="192"/>
        <v>601.2615695193316</v>
      </c>
      <c r="BX217" s="105">
        <f t="shared" si="193"/>
        <v>0</v>
      </c>
      <c r="BY217" s="105">
        <f t="shared" si="194"/>
        <v>3.0861421306825445</v>
      </c>
      <c r="BZ217" s="105">
        <f t="shared" si="195"/>
        <v>3.3846114532491764</v>
      </c>
    </row>
    <row r="218" spans="1:78" x14ac:dyDescent="0.3">
      <c r="A218" s="18" t="s">
        <v>466</v>
      </c>
      <c r="B218" s="21" t="s">
        <v>467</v>
      </c>
      <c r="C218" s="22">
        <f>_xlfn.XLOOKUP(A218,Rankings!K:K,Rankings!L:L)</f>
        <v>60.2</v>
      </c>
      <c r="D218" s="118">
        <f>_xlfn.XLOOKUP(A218,Rankings!K:K,Rankings!M:M)</f>
        <v>631.22</v>
      </c>
      <c r="E218" s="121">
        <v>22823.210000000006</v>
      </c>
      <c r="F218" s="121">
        <v>0</v>
      </c>
      <c r="G218" s="121">
        <v>0</v>
      </c>
      <c r="H218" s="121">
        <v>0</v>
      </c>
      <c r="I218" s="121">
        <v>0</v>
      </c>
      <c r="J218" s="121">
        <v>0</v>
      </c>
      <c r="K218" s="121">
        <v>0</v>
      </c>
      <c r="L218" s="121">
        <v>7036.0300000000007</v>
      </c>
      <c r="M218" s="121">
        <v>0</v>
      </c>
      <c r="N218" s="121">
        <v>4535.3100000000004</v>
      </c>
      <c r="O218" s="121">
        <v>0</v>
      </c>
      <c r="P218" s="121">
        <v>6828.3599999999988</v>
      </c>
      <c r="Q218" s="121">
        <v>4900.93</v>
      </c>
      <c r="R218" s="121">
        <v>8164.399999999996</v>
      </c>
      <c r="S218" s="121">
        <v>0</v>
      </c>
      <c r="T218" s="121">
        <v>756.48</v>
      </c>
      <c r="U218" s="121">
        <v>0</v>
      </c>
      <c r="V218" s="121">
        <v>0</v>
      </c>
      <c r="W218" s="121">
        <v>2743.76</v>
      </c>
      <c r="X218" s="121">
        <v>85974.489999999976</v>
      </c>
      <c r="Y218" s="121">
        <v>314993.99000000005</v>
      </c>
      <c r="Z218" s="121">
        <v>0</v>
      </c>
      <c r="AA218" s="121">
        <v>2443.16</v>
      </c>
      <c r="AB218" s="121">
        <v>1203.2700000000002</v>
      </c>
      <c r="AC218" s="121">
        <f t="shared" si="147"/>
        <v>462403.39</v>
      </c>
      <c r="AD218" s="153">
        <f t="shared" si="148"/>
        <v>379.12308970099679</v>
      </c>
      <c r="AE218" s="105">
        <f t="shared" si="149"/>
        <v>0</v>
      </c>
      <c r="AF218" s="105">
        <f t="shared" si="150"/>
        <v>0</v>
      </c>
      <c r="AG218" s="105">
        <f t="shared" si="151"/>
        <v>0</v>
      </c>
      <c r="AH218" s="105">
        <f t="shared" si="152"/>
        <v>0</v>
      </c>
      <c r="AI218" s="105">
        <f t="shared" si="153"/>
        <v>0</v>
      </c>
      <c r="AJ218" s="105">
        <f t="shared" si="154"/>
        <v>0</v>
      </c>
      <c r="AK218" s="105">
        <f t="shared" si="155"/>
        <v>116.87757475083058</v>
      </c>
      <c r="AL218" s="105">
        <f t="shared" si="156"/>
        <v>0</v>
      </c>
      <c r="AM218" s="105">
        <f t="shared" si="157"/>
        <v>75.337375415282395</v>
      </c>
      <c r="AN218" s="105">
        <f t="shared" si="158"/>
        <v>0</v>
      </c>
      <c r="AO218" s="105">
        <f t="shared" si="159"/>
        <v>113.42790697674415</v>
      </c>
      <c r="AP218" s="105">
        <f t="shared" si="160"/>
        <v>81.410797342192694</v>
      </c>
      <c r="AQ218" s="105">
        <f t="shared" si="161"/>
        <v>135.62126245847168</v>
      </c>
      <c r="AR218" s="105">
        <f t="shared" si="162"/>
        <v>0</v>
      </c>
      <c r="AS218" s="105">
        <f t="shared" si="163"/>
        <v>12.566112956810631</v>
      </c>
      <c r="AT218" s="105">
        <f t="shared" si="164"/>
        <v>0</v>
      </c>
      <c r="AU218" s="105">
        <f t="shared" si="165"/>
        <v>0</v>
      </c>
      <c r="AV218" s="105">
        <f t="shared" si="166"/>
        <v>45.577408637873752</v>
      </c>
      <c r="AW218" s="105">
        <f t="shared" si="167"/>
        <v>1428.1476744186041</v>
      </c>
      <c r="AX218" s="105">
        <f t="shared" si="168"/>
        <v>5232.4583056478414</v>
      </c>
      <c r="AY218" s="105">
        <f t="shared" si="169"/>
        <v>0</v>
      </c>
      <c r="AZ218" s="105">
        <f t="shared" si="170"/>
        <v>40.584053156146176</v>
      </c>
      <c r="BA218" s="105">
        <f t="shared" si="171"/>
        <v>19.987873754152826</v>
      </c>
      <c r="BB218" s="2"/>
      <c r="BC218" s="105">
        <f t="shared" si="172"/>
        <v>36.157298564684268</v>
      </c>
      <c r="BD218" s="105">
        <f t="shared" si="173"/>
        <v>0</v>
      </c>
      <c r="BE218" s="105">
        <f t="shared" si="174"/>
        <v>0</v>
      </c>
      <c r="BF218" s="105">
        <f t="shared" si="175"/>
        <v>0</v>
      </c>
      <c r="BG218" s="105">
        <f t="shared" si="176"/>
        <v>0</v>
      </c>
      <c r="BH218" s="105">
        <f t="shared" si="177"/>
        <v>0</v>
      </c>
      <c r="BI218" s="105">
        <f t="shared" si="178"/>
        <v>0</v>
      </c>
      <c r="BJ218" s="105">
        <f t="shared" si="179"/>
        <v>11.146715883527138</v>
      </c>
      <c r="BK218" s="105">
        <f t="shared" si="180"/>
        <v>0</v>
      </c>
      <c r="BL218" s="105">
        <f t="shared" si="181"/>
        <v>7.1849909698678749</v>
      </c>
      <c r="BM218" s="105">
        <f t="shared" si="182"/>
        <v>0</v>
      </c>
      <c r="BN218" s="105">
        <f t="shared" si="183"/>
        <v>10.817718069769651</v>
      </c>
      <c r="BO218" s="105">
        <f t="shared" si="184"/>
        <v>7.7642184975127533</v>
      </c>
      <c r="BP218" s="105">
        <f t="shared" si="185"/>
        <v>12.934317670542752</v>
      </c>
      <c r="BQ218" s="105">
        <f t="shared" si="186"/>
        <v>0</v>
      </c>
      <c r="BR218" s="105">
        <f t="shared" si="187"/>
        <v>1.1984411140331421</v>
      </c>
      <c r="BS218" s="105">
        <f t="shared" si="188"/>
        <v>0</v>
      </c>
      <c r="BT218" s="105">
        <f t="shared" si="189"/>
        <v>0</v>
      </c>
      <c r="BU218" s="105">
        <f t="shared" si="190"/>
        <v>4.3467570736034977</v>
      </c>
      <c r="BV218" s="105">
        <f t="shared" si="191"/>
        <v>136.20368492760048</v>
      </c>
      <c r="BW218" s="105">
        <f t="shared" si="192"/>
        <v>499.02409619467068</v>
      </c>
      <c r="BX218" s="105">
        <f t="shared" si="193"/>
        <v>0</v>
      </c>
      <c r="BY218" s="105">
        <f t="shared" si="194"/>
        <v>3.8705364215329041</v>
      </c>
      <c r="BZ218" s="105">
        <f t="shared" si="195"/>
        <v>1.9062608916067301</v>
      </c>
    </row>
    <row r="219" spans="1:78" x14ac:dyDescent="0.3">
      <c r="A219" s="18" t="s">
        <v>468</v>
      </c>
      <c r="B219" s="21" t="s">
        <v>469</v>
      </c>
      <c r="C219" s="22">
        <f>_xlfn.XLOOKUP(A219,Rankings!K:K,Rankings!L:L)</f>
        <v>68</v>
      </c>
      <c r="D219" s="118">
        <f>_xlfn.XLOOKUP(A219,Rankings!K:K,Rankings!M:M)</f>
        <v>407.16</v>
      </c>
      <c r="E219" s="121">
        <v>28296.53999999999</v>
      </c>
      <c r="F219" s="121">
        <v>11961.890000000001</v>
      </c>
      <c r="G219" s="121">
        <v>0</v>
      </c>
      <c r="H219" s="121">
        <v>3615.9399999999996</v>
      </c>
      <c r="I219" s="121">
        <v>520.2299999999999</v>
      </c>
      <c r="J219" s="121">
        <v>0</v>
      </c>
      <c r="K219" s="121">
        <v>0</v>
      </c>
      <c r="L219" s="121">
        <v>9433.7599999999984</v>
      </c>
      <c r="M219" s="121">
        <v>0</v>
      </c>
      <c r="N219" s="121">
        <v>0</v>
      </c>
      <c r="O219" s="121">
        <v>0</v>
      </c>
      <c r="P219" s="121">
        <v>7495.8899999999994</v>
      </c>
      <c r="Q219" s="121">
        <v>7719.5</v>
      </c>
      <c r="R219" s="121">
        <v>5970.7300000000014</v>
      </c>
      <c r="S219" s="121">
        <v>2763.36</v>
      </c>
      <c r="T219" s="121">
        <v>1021.9100000000001</v>
      </c>
      <c r="U219" s="121">
        <v>0</v>
      </c>
      <c r="V219" s="121">
        <v>0</v>
      </c>
      <c r="W219" s="121">
        <v>8455</v>
      </c>
      <c r="X219" s="121">
        <v>50772.329999999994</v>
      </c>
      <c r="Y219" s="121">
        <v>299798.02999999997</v>
      </c>
      <c r="Z219" s="121">
        <v>0</v>
      </c>
      <c r="AA219" s="121">
        <v>561.08000000000004</v>
      </c>
      <c r="AB219" s="121">
        <v>2044.0900000000001</v>
      </c>
      <c r="AC219" s="121">
        <f t="shared" si="147"/>
        <v>440430.28</v>
      </c>
      <c r="AD219" s="153">
        <f t="shared" si="148"/>
        <v>416.12558823529395</v>
      </c>
      <c r="AE219" s="105">
        <f t="shared" si="149"/>
        <v>175.91014705882355</v>
      </c>
      <c r="AF219" s="105">
        <f t="shared" si="150"/>
        <v>0</v>
      </c>
      <c r="AG219" s="105">
        <f t="shared" si="151"/>
        <v>53.175588235294114</v>
      </c>
      <c r="AH219" s="105">
        <f t="shared" si="152"/>
        <v>7.6504411764705864</v>
      </c>
      <c r="AI219" s="105">
        <f t="shared" si="153"/>
        <v>0</v>
      </c>
      <c r="AJ219" s="105">
        <f t="shared" si="154"/>
        <v>0</v>
      </c>
      <c r="AK219" s="105">
        <f t="shared" si="155"/>
        <v>138.73176470588234</v>
      </c>
      <c r="AL219" s="105">
        <f t="shared" si="156"/>
        <v>0</v>
      </c>
      <c r="AM219" s="105">
        <f t="shared" si="157"/>
        <v>0</v>
      </c>
      <c r="AN219" s="105">
        <f t="shared" si="158"/>
        <v>0</v>
      </c>
      <c r="AO219" s="105">
        <f t="shared" si="159"/>
        <v>110.23367647058822</v>
      </c>
      <c r="AP219" s="105">
        <f t="shared" si="160"/>
        <v>113.52205882352941</v>
      </c>
      <c r="AQ219" s="105">
        <f t="shared" si="161"/>
        <v>87.804852941176492</v>
      </c>
      <c r="AR219" s="105">
        <f t="shared" si="162"/>
        <v>40.637647058823532</v>
      </c>
      <c r="AS219" s="105">
        <f t="shared" si="163"/>
        <v>15.028088235294119</v>
      </c>
      <c r="AT219" s="105">
        <f t="shared" si="164"/>
        <v>0</v>
      </c>
      <c r="AU219" s="105">
        <f t="shared" si="165"/>
        <v>0</v>
      </c>
      <c r="AV219" s="105">
        <f t="shared" si="166"/>
        <v>124.33823529411765</v>
      </c>
      <c r="AW219" s="105">
        <f t="shared" si="167"/>
        <v>746.6519117647058</v>
      </c>
      <c r="AX219" s="105">
        <f t="shared" si="168"/>
        <v>4408.7945588235289</v>
      </c>
      <c r="AY219" s="105">
        <f t="shared" si="169"/>
        <v>0</v>
      </c>
      <c r="AZ219" s="105">
        <f t="shared" si="170"/>
        <v>8.251176470588236</v>
      </c>
      <c r="BA219" s="105">
        <f t="shared" si="171"/>
        <v>30.060147058823532</v>
      </c>
      <c r="BB219" s="2"/>
      <c r="BC219" s="105">
        <f t="shared" si="172"/>
        <v>69.497347480106072</v>
      </c>
      <c r="BD219" s="105">
        <f t="shared" si="173"/>
        <v>29.378843697809216</v>
      </c>
      <c r="BE219" s="105">
        <f t="shared" si="174"/>
        <v>0</v>
      </c>
      <c r="BF219" s="105">
        <f t="shared" si="175"/>
        <v>8.8808822084684138</v>
      </c>
      <c r="BG219" s="105">
        <f t="shared" si="176"/>
        <v>1.2777040966696136</v>
      </c>
      <c r="BH219" s="105">
        <f t="shared" si="177"/>
        <v>0</v>
      </c>
      <c r="BI219" s="105">
        <f t="shared" si="178"/>
        <v>0</v>
      </c>
      <c r="BJ219" s="105">
        <f t="shared" si="179"/>
        <v>23.169663031731993</v>
      </c>
      <c r="BK219" s="105">
        <f t="shared" si="180"/>
        <v>0</v>
      </c>
      <c r="BL219" s="105">
        <f t="shared" si="181"/>
        <v>0</v>
      </c>
      <c r="BM219" s="105">
        <f t="shared" si="182"/>
        <v>0</v>
      </c>
      <c r="BN219" s="105">
        <f t="shared" si="183"/>
        <v>18.410182729148243</v>
      </c>
      <c r="BO219" s="105">
        <f t="shared" si="184"/>
        <v>18.959377149032321</v>
      </c>
      <c r="BP219" s="105">
        <f t="shared" si="185"/>
        <v>14.664333431574814</v>
      </c>
      <c r="BQ219" s="105">
        <f t="shared" si="186"/>
        <v>6.7869142351900971</v>
      </c>
      <c r="BR219" s="105">
        <f t="shared" si="187"/>
        <v>2.5098487081245704</v>
      </c>
      <c r="BS219" s="105">
        <f t="shared" si="188"/>
        <v>0</v>
      </c>
      <c r="BT219" s="105">
        <f t="shared" si="189"/>
        <v>0</v>
      </c>
      <c r="BU219" s="105">
        <f t="shared" si="190"/>
        <v>20.765792317516453</v>
      </c>
      <c r="BV219" s="105">
        <f t="shared" si="191"/>
        <v>124.69871794871793</v>
      </c>
      <c r="BW219" s="105">
        <f t="shared" si="192"/>
        <v>736.31503585813914</v>
      </c>
      <c r="BX219" s="105">
        <f t="shared" si="193"/>
        <v>0</v>
      </c>
      <c r="BY219" s="105">
        <f t="shared" si="194"/>
        <v>1.3780332056194124</v>
      </c>
      <c r="BZ219" s="105">
        <f t="shared" si="195"/>
        <v>5.0203605462226149</v>
      </c>
    </row>
    <row r="220" spans="1:78" x14ac:dyDescent="0.3">
      <c r="A220" s="18" t="s">
        <v>470</v>
      </c>
      <c r="B220" s="21" t="s">
        <v>471</v>
      </c>
      <c r="C220" s="22">
        <f>_xlfn.XLOOKUP(A220,Rankings!K:K,Rankings!L:L)</f>
        <v>142</v>
      </c>
      <c r="D220" s="118">
        <f>_xlfn.XLOOKUP(A220,Rankings!K:K,Rankings!M:M)</f>
        <v>913.61</v>
      </c>
      <c r="E220" s="121">
        <v>47865.59</v>
      </c>
      <c r="F220" s="121">
        <v>0</v>
      </c>
      <c r="G220" s="121">
        <v>0</v>
      </c>
      <c r="H220" s="121">
        <v>6600.36</v>
      </c>
      <c r="I220" s="121">
        <v>0</v>
      </c>
      <c r="J220" s="121">
        <v>20160.470000000008</v>
      </c>
      <c r="K220" s="121">
        <v>0</v>
      </c>
      <c r="L220" s="121">
        <v>10606.89</v>
      </c>
      <c r="M220" s="121">
        <v>0</v>
      </c>
      <c r="N220" s="121">
        <v>5940.1799999999994</v>
      </c>
      <c r="O220" s="121">
        <v>0</v>
      </c>
      <c r="P220" s="121">
        <v>12529.429999999991</v>
      </c>
      <c r="Q220" s="121">
        <v>7791.19</v>
      </c>
      <c r="R220" s="121">
        <v>7860.569999999997</v>
      </c>
      <c r="S220" s="121">
        <v>0</v>
      </c>
      <c r="T220" s="121">
        <v>4907.1200000000008</v>
      </c>
      <c r="U220" s="121">
        <v>0</v>
      </c>
      <c r="V220" s="121">
        <v>0</v>
      </c>
      <c r="W220" s="121">
        <v>14481.58</v>
      </c>
      <c r="X220" s="121">
        <v>287579.32999999996</v>
      </c>
      <c r="Y220" s="121">
        <v>469411.96</v>
      </c>
      <c r="Z220" s="121">
        <v>0</v>
      </c>
      <c r="AA220" s="121">
        <v>2877.35</v>
      </c>
      <c r="AB220" s="121">
        <v>2453.0700000000002</v>
      </c>
      <c r="AC220" s="121">
        <f t="shared" si="147"/>
        <v>901065.08999999985</v>
      </c>
      <c r="AD220" s="153">
        <f t="shared" si="148"/>
        <v>337.08161971830981</v>
      </c>
      <c r="AE220" s="105">
        <f t="shared" si="149"/>
        <v>0</v>
      </c>
      <c r="AF220" s="105">
        <f t="shared" si="150"/>
        <v>0</v>
      </c>
      <c r="AG220" s="105">
        <f t="shared" si="151"/>
        <v>46.481408450704222</v>
      </c>
      <c r="AH220" s="105">
        <f t="shared" si="152"/>
        <v>0</v>
      </c>
      <c r="AI220" s="105">
        <f t="shared" si="153"/>
        <v>141.97514084507048</v>
      </c>
      <c r="AJ220" s="105">
        <f t="shared" si="154"/>
        <v>0</v>
      </c>
      <c r="AK220" s="105">
        <f t="shared" si="155"/>
        <v>74.696408450704226</v>
      </c>
      <c r="AL220" s="105">
        <f t="shared" si="156"/>
        <v>0</v>
      </c>
      <c r="AM220" s="105">
        <f t="shared" si="157"/>
        <v>41.832253521126759</v>
      </c>
      <c r="AN220" s="105">
        <f t="shared" si="158"/>
        <v>0</v>
      </c>
      <c r="AO220" s="105">
        <f t="shared" si="159"/>
        <v>88.2354225352112</v>
      </c>
      <c r="AP220" s="105">
        <f t="shared" si="160"/>
        <v>54.867535211267601</v>
      </c>
      <c r="AQ220" s="105">
        <f t="shared" si="161"/>
        <v>55.356126760563356</v>
      </c>
      <c r="AR220" s="105">
        <f t="shared" si="162"/>
        <v>0</v>
      </c>
      <c r="AS220" s="105">
        <f t="shared" si="163"/>
        <v>34.557183098591558</v>
      </c>
      <c r="AT220" s="105">
        <f t="shared" si="164"/>
        <v>0</v>
      </c>
      <c r="AU220" s="105">
        <f t="shared" si="165"/>
        <v>0</v>
      </c>
      <c r="AV220" s="105">
        <f t="shared" si="166"/>
        <v>101.98295774647887</v>
      </c>
      <c r="AW220" s="105">
        <f t="shared" si="167"/>
        <v>2025.2065492957743</v>
      </c>
      <c r="AX220" s="105">
        <f t="shared" si="168"/>
        <v>3305.7180281690144</v>
      </c>
      <c r="AY220" s="105">
        <f t="shared" si="169"/>
        <v>0</v>
      </c>
      <c r="AZ220" s="105">
        <f t="shared" si="170"/>
        <v>20.263028169014085</v>
      </c>
      <c r="BA220" s="105">
        <f t="shared" si="171"/>
        <v>17.275140845070425</v>
      </c>
      <c r="BB220" s="2"/>
      <c r="BC220" s="105">
        <f t="shared" si="172"/>
        <v>52.391709810531843</v>
      </c>
      <c r="BD220" s="105">
        <f t="shared" si="173"/>
        <v>0</v>
      </c>
      <c r="BE220" s="105">
        <f t="shared" si="174"/>
        <v>0</v>
      </c>
      <c r="BF220" s="105">
        <f t="shared" si="175"/>
        <v>7.2244830945370557</v>
      </c>
      <c r="BG220" s="105">
        <f t="shared" si="176"/>
        <v>0</v>
      </c>
      <c r="BH220" s="105">
        <f t="shared" si="177"/>
        <v>22.06682282374318</v>
      </c>
      <c r="BI220" s="105">
        <f t="shared" si="178"/>
        <v>0</v>
      </c>
      <c r="BJ220" s="105">
        <f t="shared" si="179"/>
        <v>11.609866354352512</v>
      </c>
      <c r="BK220" s="105">
        <f t="shared" si="180"/>
        <v>0</v>
      </c>
      <c r="BL220" s="105">
        <f t="shared" si="181"/>
        <v>6.5018771685949135</v>
      </c>
      <c r="BM220" s="105">
        <f t="shared" si="182"/>
        <v>0</v>
      </c>
      <c r="BN220" s="105">
        <f t="shared" si="183"/>
        <v>13.714199713225545</v>
      </c>
      <c r="BO220" s="105">
        <f t="shared" si="184"/>
        <v>8.5279167259552757</v>
      </c>
      <c r="BP220" s="105">
        <f t="shared" si="185"/>
        <v>8.6038572257308878</v>
      </c>
      <c r="BQ220" s="105">
        <f t="shared" si="186"/>
        <v>0</v>
      </c>
      <c r="BR220" s="105">
        <f t="shared" si="187"/>
        <v>5.371132102319371</v>
      </c>
      <c r="BS220" s="105">
        <f t="shared" si="188"/>
        <v>0</v>
      </c>
      <c r="BT220" s="105">
        <f t="shared" si="189"/>
        <v>0</v>
      </c>
      <c r="BU220" s="105">
        <f t="shared" si="190"/>
        <v>15.850942962533248</v>
      </c>
      <c r="BV220" s="105">
        <f t="shared" si="191"/>
        <v>314.77252875953627</v>
      </c>
      <c r="BW220" s="105">
        <f t="shared" si="192"/>
        <v>513.79906086842311</v>
      </c>
      <c r="BX220" s="105">
        <f t="shared" si="193"/>
        <v>0</v>
      </c>
      <c r="BY220" s="105">
        <f t="shared" si="194"/>
        <v>3.1494291875088933</v>
      </c>
      <c r="BZ220" s="105">
        <f t="shared" si="195"/>
        <v>2.6850297172754241</v>
      </c>
    </row>
    <row r="221" spans="1:78" x14ac:dyDescent="0.3">
      <c r="A221" s="18" t="s">
        <v>472</v>
      </c>
      <c r="B221" s="21" t="s">
        <v>473</v>
      </c>
      <c r="C221" s="22">
        <f>_xlfn.XLOOKUP(A221,Rankings!K:K,Rankings!L:L)</f>
        <v>419</v>
      </c>
      <c r="D221" s="118">
        <f>_xlfn.XLOOKUP(A221,Rankings!K:K,Rankings!M:M)</f>
        <v>2553.27</v>
      </c>
      <c r="E221" s="121">
        <v>131403.45000000001</v>
      </c>
      <c r="F221" s="121">
        <v>0</v>
      </c>
      <c r="G221" s="121">
        <v>0</v>
      </c>
      <c r="H221" s="121">
        <v>24944.259999999995</v>
      </c>
      <c r="I221" s="121">
        <v>68.260000000000005</v>
      </c>
      <c r="J221" s="121">
        <v>37736.820000000007</v>
      </c>
      <c r="K221" s="121">
        <v>0</v>
      </c>
      <c r="L221" s="121">
        <v>27399.679999999997</v>
      </c>
      <c r="M221" s="121">
        <v>0</v>
      </c>
      <c r="N221" s="121">
        <v>20065.969999999994</v>
      </c>
      <c r="O221" s="121">
        <v>0</v>
      </c>
      <c r="P221" s="121">
        <v>33832.980000000069</v>
      </c>
      <c r="Q221" s="121">
        <v>36953.800000000017</v>
      </c>
      <c r="R221" s="121">
        <v>32153.45</v>
      </c>
      <c r="S221" s="121">
        <v>0</v>
      </c>
      <c r="T221" s="121">
        <v>5573.8</v>
      </c>
      <c r="U221" s="121">
        <v>0</v>
      </c>
      <c r="V221" s="121">
        <v>0</v>
      </c>
      <c r="W221" s="121">
        <v>12667.82</v>
      </c>
      <c r="X221" s="121">
        <v>575162.32999999996</v>
      </c>
      <c r="Y221" s="121">
        <v>1161092.95</v>
      </c>
      <c r="Z221" s="121">
        <v>0</v>
      </c>
      <c r="AA221" s="121">
        <v>3875.5</v>
      </c>
      <c r="AB221" s="121">
        <v>6098.1300000000019</v>
      </c>
      <c r="AC221" s="121">
        <f t="shared" si="147"/>
        <v>2109029.2000000002</v>
      </c>
      <c r="AD221" s="153">
        <f t="shared" si="148"/>
        <v>313.61205250596663</v>
      </c>
      <c r="AE221" s="105">
        <f t="shared" si="149"/>
        <v>0</v>
      </c>
      <c r="AF221" s="105">
        <f t="shared" si="150"/>
        <v>0</v>
      </c>
      <c r="AG221" s="105">
        <f t="shared" si="151"/>
        <v>59.532840095465382</v>
      </c>
      <c r="AH221" s="105">
        <f t="shared" si="152"/>
        <v>0.16291169451073986</v>
      </c>
      <c r="AI221" s="105">
        <f t="shared" si="153"/>
        <v>90.064009546539396</v>
      </c>
      <c r="AJ221" s="105">
        <f t="shared" si="154"/>
        <v>0</v>
      </c>
      <c r="AK221" s="105">
        <f t="shared" si="155"/>
        <v>65.39303102625297</v>
      </c>
      <c r="AL221" s="105">
        <f t="shared" si="156"/>
        <v>0</v>
      </c>
      <c r="AM221" s="105">
        <f t="shared" si="157"/>
        <v>47.890143198090676</v>
      </c>
      <c r="AN221" s="105">
        <f t="shared" si="158"/>
        <v>0</v>
      </c>
      <c r="AO221" s="105">
        <f t="shared" si="159"/>
        <v>80.746968973747187</v>
      </c>
      <c r="AP221" s="105">
        <f t="shared" si="160"/>
        <v>88.19522673031031</v>
      </c>
      <c r="AQ221" s="105">
        <f t="shared" si="161"/>
        <v>76.738544152744637</v>
      </c>
      <c r="AR221" s="105">
        <f t="shared" si="162"/>
        <v>0</v>
      </c>
      <c r="AS221" s="105">
        <f t="shared" si="163"/>
        <v>13.302625298329357</v>
      </c>
      <c r="AT221" s="105">
        <f t="shared" si="164"/>
        <v>0</v>
      </c>
      <c r="AU221" s="105">
        <f t="shared" si="165"/>
        <v>0</v>
      </c>
      <c r="AV221" s="105">
        <f t="shared" si="166"/>
        <v>30.233460620525058</v>
      </c>
      <c r="AW221" s="105">
        <f t="shared" si="167"/>
        <v>1372.7024582338902</v>
      </c>
      <c r="AX221" s="105">
        <f t="shared" si="168"/>
        <v>2771.1048926014319</v>
      </c>
      <c r="AY221" s="105">
        <f t="shared" si="169"/>
        <v>0</v>
      </c>
      <c r="AZ221" s="105">
        <f t="shared" si="170"/>
        <v>9.2494033412887831</v>
      </c>
      <c r="BA221" s="105">
        <f t="shared" si="171"/>
        <v>14.554009546539383</v>
      </c>
      <c r="BB221" s="2"/>
      <c r="BC221" s="105">
        <f t="shared" si="172"/>
        <v>51.464768708362222</v>
      </c>
      <c r="BD221" s="105">
        <f t="shared" si="173"/>
        <v>0</v>
      </c>
      <c r="BE221" s="105">
        <f t="shared" si="174"/>
        <v>0</v>
      </c>
      <c r="BF221" s="105">
        <f t="shared" si="175"/>
        <v>9.7695347534729962</v>
      </c>
      <c r="BG221" s="105">
        <f t="shared" si="176"/>
        <v>2.6734344585570662E-2</v>
      </c>
      <c r="BH221" s="105">
        <f t="shared" si="177"/>
        <v>14.779800021149352</v>
      </c>
      <c r="BI221" s="105">
        <f t="shared" si="178"/>
        <v>0</v>
      </c>
      <c r="BJ221" s="105">
        <f t="shared" si="179"/>
        <v>10.731211348584363</v>
      </c>
      <c r="BK221" s="105">
        <f t="shared" si="180"/>
        <v>0</v>
      </c>
      <c r="BL221" s="105">
        <f t="shared" si="181"/>
        <v>7.8589299212382526</v>
      </c>
      <c r="BM221" s="105">
        <f t="shared" si="182"/>
        <v>0</v>
      </c>
      <c r="BN221" s="105">
        <f t="shared" si="183"/>
        <v>13.250843036576653</v>
      </c>
      <c r="BO221" s="105">
        <f t="shared" si="184"/>
        <v>14.473126618023169</v>
      </c>
      <c r="BP221" s="105">
        <f t="shared" si="185"/>
        <v>12.59304734712741</v>
      </c>
      <c r="BQ221" s="105">
        <f t="shared" si="186"/>
        <v>0</v>
      </c>
      <c r="BR221" s="105">
        <f t="shared" si="187"/>
        <v>2.1830045392770838</v>
      </c>
      <c r="BS221" s="105">
        <f t="shared" si="188"/>
        <v>0</v>
      </c>
      <c r="BT221" s="105">
        <f t="shared" si="189"/>
        <v>0</v>
      </c>
      <c r="BU221" s="105">
        <f t="shared" si="190"/>
        <v>4.9614102699675318</v>
      </c>
      <c r="BV221" s="105">
        <f t="shared" si="191"/>
        <v>225.2649856850235</v>
      </c>
      <c r="BW221" s="105">
        <f t="shared" si="192"/>
        <v>454.74742193344218</v>
      </c>
      <c r="BX221" s="105">
        <f t="shared" si="193"/>
        <v>0</v>
      </c>
      <c r="BY221" s="105">
        <f t="shared" si="194"/>
        <v>1.5178574925487709</v>
      </c>
      <c r="BZ221" s="105">
        <f t="shared" si="195"/>
        <v>2.3883608079051575</v>
      </c>
    </row>
    <row r="222" spans="1:78" x14ac:dyDescent="0.3">
      <c r="A222" s="18" t="s">
        <v>474</v>
      </c>
      <c r="B222" s="21" t="s">
        <v>475</v>
      </c>
      <c r="C222" s="22">
        <f>_xlfn.XLOOKUP(A222,Rankings!K:K,Rankings!L:L)</f>
        <v>218</v>
      </c>
      <c r="D222" s="118">
        <f>_xlfn.XLOOKUP(A222,Rankings!K:K,Rankings!M:M)</f>
        <v>1123.29</v>
      </c>
      <c r="E222" s="121">
        <v>40842.62000000001</v>
      </c>
      <c r="F222" s="121">
        <v>2934.2399999999993</v>
      </c>
      <c r="G222" s="121">
        <v>0</v>
      </c>
      <c r="H222" s="121">
        <v>15779.740000000002</v>
      </c>
      <c r="I222" s="121">
        <v>0</v>
      </c>
      <c r="J222" s="121">
        <v>27916.210000000003</v>
      </c>
      <c r="K222" s="121">
        <v>0</v>
      </c>
      <c r="L222" s="121">
        <v>12288.840000000002</v>
      </c>
      <c r="M222" s="121">
        <v>0</v>
      </c>
      <c r="N222" s="121">
        <v>10716.189999999993</v>
      </c>
      <c r="O222" s="121">
        <v>0</v>
      </c>
      <c r="P222" s="121">
        <v>27240.250000000029</v>
      </c>
      <c r="Q222" s="121">
        <v>11166.480000000001</v>
      </c>
      <c r="R222" s="121">
        <v>24302.929999999997</v>
      </c>
      <c r="S222" s="121">
        <v>0</v>
      </c>
      <c r="T222" s="121">
        <v>4141.09</v>
      </c>
      <c r="U222" s="121">
        <v>0</v>
      </c>
      <c r="V222" s="121">
        <v>0</v>
      </c>
      <c r="W222" s="121">
        <v>20604.790000000005</v>
      </c>
      <c r="X222" s="121">
        <v>243428.67</v>
      </c>
      <c r="Y222" s="121">
        <v>679624.03</v>
      </c>
      <c r="Z222" s="121">
        <v>0</v>
      </c>
      <c r="AA222" s="121">
        <v>3189</v>
      </c>
      <c r="AB222" s="121">
        <v>3553.1299999999997</v>
      </c>
      <c r="AC222" s="121">
        <f t="shared" si="147"/>
        <v>1127728.21</v>
      </c>
      <c r="AD222" s="153">
        <f t="shared" si="148"/>
        <v>187.35146788990829</v>
      </c>
      <c r="AE222" s="105">
        <f t="shared" si="149"/>
        <v>13.459816513761465</v>
      </c>
      <c r="AF222" s="105">
        <f t="shared" si="150"/>
        <v>0</v>
      </c>
      <c r="AG222" s="105">
        <f t="shared" si="151"/>
        <v>72.384128440366979</v>
      </c>
      <c r="AH222" s="105">
        <f t="shared" si="152"/>
        <v>0</v>
      </c>
      <c r="AI222" s="105">
        <f t="shared" si="153"/>
        <v>128.05600917431195</v>
      </c>
      <c r="AJ222" s="105">
        <f t="shared" si="154"/>
        <v>0</v>
      </c>
      <c r="AK222" s="105">
        <f t="shared" si="155"/>
        <v>56.370825688073403</v>
      </c>
      <c r="AL222" s="105">
        <f t="shared" si="156"/>
        <v>0</v>
      </c>
      <c r="AM222" s="105">
        <f t="shared" si="157"/>
        <v>49.156834862385288</v>
      </c>
      <c r="AN222" s="105">
        <f t="shared" si="158"/>
        <v>0</v>
      </c>
      <c r="AO222" s="105">
        <f t="shared" si="159"/>
        <v>124.95527522935794</v>
      </c>
      <c r="AP222" s="105">
        <f t="shared" si="160"/>
        <v>51.222385321100923</v>
      </c>
      <c r="AQ222" s="105">
        <f t="shared" si="161"/>
        <v>111.48133027522934</v>
      </c>
      <c r="AR222" s="105">
        <f t="shared" si="162"/>
        <v>0</v>
      </c>
      <c r="AS222" s="105">
        <f t="shared" si="163"/>
        <v>18.995825688073396</v>
      </c>
      <c r="AT222" s="105">
        <f t="shared" si="164"/>
        <v>0</v>
      </c>
      <c r="AU222" s="105">
        <f t="shared" si="165"/>
        <v>0</v>
      </c>
      <c r="AV222" s="105">
        <f t="shared" si="166"/>
        <v>94.517385321100932</v>
      </c>
      <c r="AW222" s="105">
        <f t="shared" si="167"/>
        <v>1116.6452752293578</v>
      </c>
      <c r="AX222" s="105">
        <f t="shared" si="168"/>
        <v>3117.5414220183488</v>
      </c>
      <c r="AY222" s="105">
        <f t="shared" si="169"/>
        <v>0</v>
      </c>
      <c r="AZ222" s="105">
        <f t="shared" si="170"/>
        <v>14.628440366972477</v>
      </c>
      <c r="BA222" s="105">
        <f t="shared" si="171"/>
        <v>16.298761467889907</v>
      </c>
      <c r="BB222" s="2"/>
      <c r="BC222" s="105">
        <f t="shared" si="172"/>
        <v>36.359818034523599</v>
      </c>
      <c r="BD222" s="105">
        <f t="shared" si="173"/>
        <v>2.6121838527895731</v>
      </c>
      <c r="BE222" s="105">
        <f t="shared" si="174"/>
        <v>0</v>
      </c>
      <c r="BF222" s="105">
        <f t="shared" si="175"/>
        <v>14.047788193609845</v>
      </c>
      <c r="BG222" s="105">
        <f t="shared" si="176"/>
        <v>0</v>
      </c>
      <c r="BH222" s="105">
        <f t="shared" si="177"/>
        <v>24.852184208886399</v>
      </c>
      <c r="BI222" s="105">
        <f t="shared" si="178"/>
        <v>0</v>
      </c>
      <c r="BJ222" s="105">
        <f t="shared" si="179"/>
        <v>10.940042197473495</v>
      </c>
      <c r="BK222" s="105">
        <f t="shared" si="180"/>
        <v>0</v>
      </c>
      <c r="BL222" s="105">
        <f t="shared" si="181"/>
        <v>9.540003026822987</v>
      </c>
      <c r="BM222" s="105">
        <f t="shared" si="182"/>
        <v>0</v>
      </c>
      <c r="BN222" s="105">
        <f t="shared" si="183"/>
        <v>24.250416188161587</v>
      </c>
      <c r="BO222" s="105">
        <f t="shared" si="184"/>
        <v>9.9408701225863325</v>
      </c>
      <c r="BP222" s="105">
        <f t="shared" si="185"/>
        <v>21.635490389836995</v>
      </c>
      <c r="BQ222" s="105">
        <f t="shared" si="186"/>
        <v>0</v>
      </c>
      <c r="BR222" s="105">
        <f t="shared" si="187"/>
        <v>3.6865724790570558</v>
      </c>
      <c r="BS222" s="105">
        <f t="shared" si="188"/>
        <v>0</v>
      </c>
      <c r="BT222" s="105">
        <f t="shared" si="189"/>
        <v>0</v>
      </c>
      <c r="BU222" s="105">
        <f t="shared" si="190"/>
        <v>18.34325062984626</v>
      </c>
      <c r="BV222" s="105">
        <f t="shared" si="191"/>
        <v>216.7104398686003</v>
      </c>
      <c r="BW222" s="105">
        <f t="shared" si="192"/>
        <v>605.02989432826791</v>
      </c>
      <c r="BX222" s="105">
        <f t="shared" si="193"/>
        <v>0</v>
      </c>
      <c r="BY222" s="105">
        <f t="shared" si="194"/>
        <v>2.8389819191838264</v>
      </c>
      <c r="BZ222" s="105">
        <f t="shared" si="195"/>
        <v>3.1631457593319623</v>
      </c>
    </row>
    <row r="223" spans="1:78" x14ac:dyDescent="0.3">
      <c r="A223" s="18" t="s">
        <v>476</v>
      </c>
      <c r="B223" s="21" t="s">
        <v>477</v>
      </c>
      <c r="C223" s="22">
        <f>_xlfn.XLOOKUP(A223,Rankings!K:K,Rankings!L:L)</f>
        <v>111.65894736842105</v>
      </c>
      <c r="D223" s="118">
        <f>_xlfn.XLOOKUP(A223,Rankings!K:K,Rankings!M:M)</f>
        <v>776.94</v>
      </c>
      <c r="E223" s="121">
        <v>36738.710000000014</v>
      </c>
      <c r="F223" s="121">
        <v>0</v>
      </c>
      <c r="G223" s="121">
        <v>0</v>
      </c>
      <c r="H223" s="121">
        <v>23145.670000000002</v>
      </c>
      <c r="I223" s="121">
        <v>0</v>
      </c>
      <c r="J223" s="121">
        <v>3955.5999999999995</v>
      </c>
      <c r="K223" s="121">
        <v>0</v>
      </c>
      <c r="L223" s="121">
        <v>8161.7299999999987</v>
      </c>
      <c r="M223" s="121">
        <v>26451.65</v>
      </c>
      <c r="N223" s="121">
        <v>8680.0899999999983</v>
      </c>
      <c r="O223" s="121">
        <v>0</v>
      </c>
      <c r="P223" s="121">
        <v>14407.030000000004</v>
      </c>
      <c r="Q223" s="121">
        <v>5420.9599999999991</v>
      </c>
      <c r="R223" s="121">
        <v>12699.490000000003</v>
      </c>
      <c r="S223" s="121">
        <v>0</v>
      </c>
      <c r="T223" s="121">
        <v>4446.5499999999993</v>
      </c>
      <c r="U223" s="121">
        <v>0</v>
      </c>
      <c r="V223" s="121">
        <v>0</v>
      </c>
      <c r="W223" s="121">
        <v>24483.670000000006</v>
      </c>
      <c r="X223" s="121">
        <v>174004.44999999998</v>
      </c>
      <c r="Y223" s="121">
        <v>478178.79999999993</v>
      </c>
      <c r="Z223" s="121">
        <v>0</v>
      </c>
      <c r="AA223" s="121">
        <v>5787.5</v>
      </c>
      <c r="AB223" s="121">
        <v>4012.75</v>
      </c>
      <c r="AC223" s="121">
        <f t="shared" si="147"/>
        <v>830574.64999999991</v>
      </c>
      <c r="AD223" s="153">
        <f t="shared" si="148"/>
        <v>329.02611806629221</v>
      </c>
      <c r="AE223" s="105">
        <f t="shared" si="149"/>
        <v>0</v>
      </c>
      <c r="AF223" s="105">
        <f t="shared" si="150"/>
        <v>0</v>
      </c>
      <c r="AG223" s="105">
        <f t="shared" si="151"/>
        <v>207.28898619857463</v>
      </c>
      <c r="AH223" s="105">
        <f t="shared" si="152"/>
        <v>0</v>
      </c>
      <c r="AI223" s="105">
        <f t="shared" si="153"/>
        <v>35.425732493683768</v>
      </c>
      <c r="AJ223" s="105">
        <f t="shared" si="154"/>
        <v>0</v>
      </c>
      <c r="AK223" s="105">
        <f t="shared" si="155"/>
        <v>73.095172329273339</v>
      </c>
      <c r="AL223" s="105">
        <f t="shared" si="156"/>
        <v>236.89682397526303</v>
      </c>
      <c r="AM223" s="105">
        <f t="shared" si="157"/>
        <v>77.737523096647678</v>
      </c>
      <c r="AN223" s="105">
        <f t="shared" si="158"/>
        <v>0</v>
      </c>
      <c r="AO223" s="105">
        <f t="shared" si="159"/>
        <v>129.02709849541841</v>
      </c>
      <c r="AP223" s="105">
        <f t="shared" si="160"/>
        <v>48.549266563595907</v>
      </c>
      <c r="AQ223" s="105">
        <f t="shared" si="161"/>
        <v>113.73463837248768</v>
      </c>
      <c r="AR223" s="105">
        <f t="shared" si="162"/>
        <v>0</v>
      </c>
      <c r="AS223" s="105">
        <f t="shared" si="163"/>
        <v>39.822603604962474</v>
      </c>
      <c r="AT223" s="105">
        <f t="shared" si="164"/>
        <v>0</v>
      </c>
      <c r="AU223" s="105">
        <f t="shared" si="165"/>
        <v>0</v>
      </c>
      <c r="AV223" s="105">
        <f t="shared" si="166"/>
        <v>219.27190410648973</v>
      </c>
      <c r="AW223" s="105">
        <f t="shared" si="167"/>
        <v>1558.3565321090537</v>
      </c>
      <c r="AX223" s="105">
        <f t="shared" si="168"/>
        <v>4282.4942494060851</v>
      </c>
      <c r="AY223" s="105">
        <f t="shared" si="169"/>
        <v>0</v>
      </c>
      <c r="AZ223" s="105">
        <f t="shared" si="170"/>
        <v>51.831941249670045</v>
      </c>
      <c r="BA223" s="105">
        <f t="shared" si="171"/>
        <v>35.937558920019612</v>
      </c>
      <c r="BB223" s="2"/>
      <c r="BC223" s="105">
        <f t="shared" si="172"/>
        <v>47.286418513656152</v>
      </c>
      <c r="BD223" s="105">
        <f t="shared" si="173"/>
        <v>0</v>
      </c>
      <c r="BE223" s="105">
        <f t="shared" si="174"/>
        <v>0</v>
      </c>
      <c r="BF223" s="105">
        <f t="shared" si="175"/>
        <v>29.790807526964759</v>
      </c>
      <c r="BG223" s="105">
        <f t="shared" si="176"/>
        <v>0</v>
      </c>
      <c r="BH223" s="105">
        <f t="shared" si="177"/>
        <v>5.091255438000359</v>
      </c>
      <c r="BI223" s="105">
        <f t="shared" si="178"/>
        <v>0</v>
      </c>
      <c r="BJ223" s="105">
        <f t="shared" si="179"/>
        <v>10.504968208613276</v>
      </c>
      <c r="BK223" s="105">
        <f t="shared" si="180"/>
        <v>34.04593662316266</v>
      </c>
      <c r="BL223" s="105">
        <f t="shared" si="181"/>
        <v>11.172149715550747</v>
      </c>
      <c r="BM223" s="105">
        <f t="shared" si="182"/>
        <v>0</v>
      </c>
      <c r="BN223" s="105">
        <f t="shared" si="183"/>
        <v>18.543298066774788</v>
      </c>
      <c r="BO223" s="105">
        <f t="shared" si="184"/>
        <v>6.9773212860709952</v>
      </c>
      <c r="BP223" s="105">
        <f t="shared" si="185"/>
        <v>16.345522176744669</v>
      </c>
      <c r="BQ223" s="105">
        <f t="shared" si="186"/>
        <v>0</v>
      </c>
      <c r="BR223" s="105">
        <f t="shared" si="187"/>
        <v>5.7231575153808514</v>
      </c>
      <c r="BS223" s="105">
        <f t="shared" si="188"/>
        <v>0</v>
      </c>
      <c r="BT223" s="105">
        <f t="shared" si="189"/>
        <v>0</v>
      </c>
      <c r="BU223" s="105">
        <f t="shared" si="190"/>
        <v>31.512948232810775</v>
      </c>
      <c r="BV223" s="105">
        <f t="shared" si="191"/>
        <v>223.96124539861503</v>
      </c>
      <c r="BW223" s="105">
        <f t="shared" si="192"/>
        <v>615.46425721419916</v>
      </c>
      <c r="BX223" s="105">
        <f t="shared" si="193"/>
        <v>0</v>
      </c>
      <c r="BY223" s="105">
        <f t="shared" si="194"/>
        <v>7.4490951682240576</v>
      </c>
      <c r="BZ223" s="105">
        <f t="shared" si="195"/>
        <v>5.1648132416917649</v>
      </c>
    </row>
    <row r="224" spans="1:78" x14ac:dyDescent="0.3">
      <c r="A224" s="18" t="s">
        <v>478</v>
      </c>
      <c r="B224" s="21" t="s">
        <v>479</v>
      </c>
      <c r="C224" s="22">
        <f>_xlfn.XLOOKUP(A224,Rankings!K:K,Rankings!L:L)</f>
        <v>74</v>
      </c>
      <c r="D224" s="118">
        <f>_xlfn.XLOOKUP(A224,Rankings!K:K,Rankings!M:M)</f>
        <v>395.22</v>
      </c>
      <c r="E224" s="121">
        <v>44540.520000000004</v>
      </c>
      <c r="F224" s="121">
        <v>0</v>
      </c>
      <c r="G224" s="121">
        <v>0</v>
      </c>
      <c r="H224" s="121">
        <v>0</v>
      </c>
      <c r="I224" s="121">
        <v>0</v>
      </c>
      <c r="J224" s="121">
        <v>758.62</v>
      </c>
      <c r="K224" s="121">
        <v>0</v>
      </c>
      <c r="L224" s="121">
        <v>8194.5400000000009</v>
      </c>
      <c r="M224" s="121">
        <v>18301.12</v>
      </c>
      <c r="N224" s="121">
        <v>8114</v>
      </c>
      <c r="O224" s="121">
        <v>0</v>
      </c>
      <c r="P224" s="121">
        <v>8592.48</v>
      </c>
      <c r="Q224" s="121">
        <v>13848.79</v>
      </c>
      <c r="R224" s="121">
        <v>18075.390000000007</v>
      </c>
      <c r="S224" s="121">
        <v>0</v>
      </c>
      <c r="T224" s="121">
        <v>5286.79</v>
      </c>
      <c r="U224" s="121">
        <v>0</v>
      </c>
      <c r="V224" s="121">
        <v>0</v>
      </c>
      <c r="W224" s="121">
        <v>11087.24</v>
      </c>
      <c r="X224" s="121">
        <v>91409.329999999987</v>
      </c>
      <c r="Y224" s="121">
        <v>350435.98</v>
      </c>
      <c r="Z224" s="121">
        <v>0</v>
      </c>
      <c r="AA224" s="121">
        <v>6806.5</v>
      </c>
      <c r="AB224" s="121">
        <v>1040.1199999999999</v>
      </c>
      <c r="AC224" s="121">
        <f t="shared" si="147"/>
        <v>586491.42000000004</v>
      </c>
      <c r="AD224" s="153">
        <f t="shared" si="148"/>
        <v>601.89891891891898</v>
      </c>
      <c r="AE224" s="105">
        <f t="shared" si="149"/>
        <v>0</v>
      </c>
      <c r="AF224" s="105">
        <f t="shared" si="150"/>
        <v>0</v>
      </c>
      <c r="AG224" s="105">
        <f t="shared" si="151"/>
        <v>0</v>
      </c>
      <c r="AH224" s="105">
        <f t="shared" si="152"/>
        <v>0</v>
      </c>
      <c r="AI224" s="105">
        <f t="shared" si="153"/>
        <v>10.251621621621622</v>
      </c>
      <c r="AJ224" s="105">
        <f t="shared" si="154"/>
        <v>0</v>
      </c>
      <c r="AK224" s="105">
        <f t="shared" si="155"/>
        <v>110.73702702702704</v>
      </c>
      <c r="AL224" s="105">
        <f t="shared" si="156"/>
        <v>247.31243243243242</v>
      </c>
      <c r="AM224" s="105">
        <f t="shared" si="157"/>
        <v>109.64864864864865</v>
      </c>
      <c r="AN224" s="105">
        <f t="shared" si="158"/>
        <v>0</v>
      </c>
      <c r="AO224" s="105">
        <f t="shared" si="159"/>
        <v>116.11459459459459</v>
      </c>
      <c r="AP224" s="105">
        <f t="shared" si="160"/>
        <v>187.14581081081081</v>
      </c>
      <c r="AQ224" s="105">
        <f t="shared" si="161"/>
        <v>244.26202702702713</v>
      </c>
      <c r="AR224" s="105">
        <f t="shared" si="162"/>
        <v>0</v>
      </c>
      <c r="AS224" s="105">
        <f t="shared" si="163"/>
        <v>71.443108108108106</v>
      </c>
      <c r="AT224" s="105">
        <f t="shared" si="164"/>
        <v>0</v>
      </c>
      <c r="AU224" s="105">
        <f t="shared" si="165"/>
        <v>0</v>
      </c>
      <c r="AV224" s="105">
        <f t="shared" si="166"/>
        <v>149.82756756756757</v>
      </c>
      <c r="AW224" s="105">
        <f t="shared" si="167"/>
        <v>1235.2612162162161</v>
      </c>
      <c r="AX224" s="105">
        <f t="shared" si="168"/>
        <v>4735.6213513513512</v>
      </c>
      <c r="AY224" s="105">
        <f t="shared" si="169"/>
        <v>0</v>
      </c>
      <c r="AZ224" s="105">
        <f t="shared" si="170"/>
        <v>91.979729729729726</v>
      </c>
      <c r="BA224" s="105">
        <f t="shared" si="171"/>
        <v>14.055675675675674</v>
      </c>
      <c r="BB224" s="2"/>
      <c r="BC224" s="105">
        <f t="shared" si="172"/>
        <v>112.69804159708517</v>
      </c>
      <c r="BD224" s="105">
        <f t="shared" si="173"/>
        <v>0</v>
      </c>
      <c r="BE224" s="105">
        <f t="shared" si="174"/>
        <v>0</v>
      </c>
      <c r="BF224" s="105">
        <f t="shared" si="175"/>
        <v>0</v>
      </c>
      <c r="BG224" s="105">
        <f t="shared" si="176"/>
        <v>0</v>
      </c>
      <c r="BH224" s="105">
        <f t="shared" si="177"/>
        <v>1.9194878801680075</v>
      </c>
      <c r="BI224" s="105">
        <f t="shared" si="178"/>
        <v>0</v>
      </c>
      <c r="BJ224" s="105">
        <f t="shared" si="179"/>
        <v>20.734122767066445</v>
      </c>
      <c r="BK224" s="105">
        <f t="shared" si="180"/>
        <v>46.306158595212786</v>
      </c>
      <c r="BL224" s="105">
        <f t="shared" si="181"/>
        <v>20.530337533525628</v>
      </c>
      <c r="BM224" s="105">
        <f t="shared" si="182"/>
        <v>0</v>
      </c>
      <c r="BN224" s="105">
        <f t="shared" si="183"/>
        <v>21.741005009867919</v>
      </c>
      <c r="BO224" s="105">
        <f t="shared" si="184"/>
        <v>35.040711502454329</v>
      </c>
      <c r="BP224" s="105">
        <f t="shared" si="185"/>
        <v>45.735008349779882</v>
      </c>
      <c r="BQ224" s="105">
        <f t="shared" si="186"/>
        <v>0</v>
      </c>
      <c r="BR224" s="105">
        <f t="shared" si="187"/>
        <v>13.376828095744141</v>
      </c>
      <c r="BS224" s="105">
        <f t="shared" si="188"/>
        <v>0</v>
      </c>
      <c r="BT224" s="105">
        <f t="shared" si="189"/>
        <v>0</v>
      </c>
      <c r="BU224" s="105">
        <f t="shared" si="190"/>
        <v>28.053337381711451</v>
      </c>
      <c r="BV224" s="105">
        <f t="shared" si="191"/>
        <v>231.28720712514544</v>
      </c>
      <c r="BW224" s="105">
        <f t="shared" si="192"/>
        <v>886.68584585800306</v>
      </c>
      <c r="BX224" s="105">
        <f t="shared" si="193"/>
        <v>0</v>
      </c>
      <c r="BY224" s="105">
        <f t="shared" si="194"/>
        <v>17.222053539800616</v>
      </c>
      <c r="BZ224" s="105">
        <f t="shared" si="195"/>
        <v>2.6317494053944634</v>
      </c>
    </row>
    <row r="225" spans="1:78" x14ac:dyDescent="0.3">
      <c r="A225" s="18" t="s">
        <v>480</v>
      </c>
      <c r="B225" s="21" t="s">
        <v>481</v>
      </c>
      <c r="C225" s="22">
        <f>_xlfn.XLOOKUP(A225,Rankings!K:K,Rankings!L:L)</f>
        <v>172.05157894736843</v>
      </c>
      <c r="D225" s="118">
        <f>_xlfn.XLOOKUP(A225,Rankings!K:K,Rankings!M:M)</f>
        <v>928</v>
      </c>
      <c r="E225" s="121">
        <v>45387.890000000007</v>
      </c>
      <c r="F225" s="121">
        <v>0</v>
      </c>
      <c r="G225" s="121">
        <v>0</v>
      </c>
      <c r="H225" s="121">
        <v>0</v>
      </c>
      <c r="I225" s="121">
        <v>0</v>
      </c>
      <c r="J225" s="121">
        <v>0</v>
      </c>
      <c r="K225" s="121">
        <v>0</v>
      </c>
      <c r="L225" s="121">
        <v>10283.879999999999</v>
      </c>
      <c r="M225" s="121">
        <v>0</v>
      </c>
      <c r="N225" s="121">
        <v>8767.48</v>
      </c>
      <c r="O225" s="121">
        <v>0</v>
      </c>
      <c r="P225" s="121">
        <v>9993.6799999999876</v>
      </c>
      <c r="Q225" s="121">
        <v>7274.93</v>
      </c>
      <c r="R225" s="121">
        <v>30354.26</v>
      </c>
      <c r="S225" s="121">
        <v>0</v>
      </c>
      <c r="T225" s="121">
        <v>4624.03</v>
      </c>
      <c r="U225" s="121">
        <v>0</v>
      </c>
      <c r="V225" s="121">
        <v>0</v>
      </c>
      <c r="W225" s="121">
        <v>24872.23</v>
      </c>
      <c r="X225" s="121">
        <v>196591.91</v>
      </c>
      <c r="Y225" s="121">
        <v>674867.64000000013</v>
      </c>
      <c r="Z225" s="121">
        <v>0</v>
      </c>
      <c r="AA225" s="121">
        <v>4495.99</v>
      </c>
      <c r="AB225" s="121">
        <v>2807.4300000000003</v>
      </c>
      <c r="AC225" s="121">
        <f t="shared" si="147"/>
        <v>1020321.3500000002</v>
      </c>
      <c r="AD225" s="153">
        <f t="shared" si="148"/>
        <v>263.8039724929489</v>
      </c>
      <c r="AE225" s="105">
        <f t="shared" si="149"/>
        <v>0</v>
      </c>
      <c r="AF225" s="105">
        <f t="shared" si="150"/>
        <v>0</v>
      </c>
      <c r="AG225" s="105">
        <f t="shared" si="151"/>
        <v>0</v>
      </c>
      <c r="AH225" s="105">
        <f t="shared" si="152"/>
        <v>0</v>
      </c>
      <c r="AI225" s="105">
        <f t="shared" si="153"/>
        <v>0</v>
      </c>
      <c r="AJ225" s="105">
        <f t="shared" si="154"/>
        <v>0</v>
      </c>
      <c r="AK225" s="105">
        <f t="shared" si="155"/>
        <v>59.77207569333553</v>
      </c>
      <c r="AL225" s="105">
        <f t="shared" si="156"/>
        <v>0</v>
      </c>
      <c r="AM225" s="105">
        <f t="shared" si="157"/>
        <v>50.958439635604982</v>
      </c>
      <c r="AN225" s="105">
        <f t="shared" si="158"/>
        <v>0</v>
      </c>
      <c r="AO225" s="105">
        <f t="shared" si="159"/>
        <v>58.085372195608343</v>
      </c>
      <c r="AP225" s="105">
        <f t="shared" si="160"/>
        <v>42.283424799172828</v>
      </c>
      <c r="AQ225" s="105">
        <f t="shared" si="161"/>
        <v>176.42534980330254</v>
      </c>
      <c r="AR225" s="105">
        <f t="shared" si="162"/>
        <v>0</v>
      </c>
      <c r="AS225" s="105">
        <f t="shared" si="163"/>
        <v>26.875835887646907</v>
      </c>
      <c r="AT225" s="105">
        <f t="shared" si="164"/>
        <v>0</v>
      </c>
      <c r="AU225" s="105">
        <f t="shared" si="165"/>
        <v>0</v>
      </c>
      <c r="AV225" s="105">
        <f t="shared" si="166"/>
        <v>144.56263727523569</v>
      </c>
      <c r="AW225" s="105">
        <f t="shared" si="167"/>
        <v>1142.633570716248</v>
      </c>
      <c r="AX225" s="105">
        <f t="shared" si="168"/>
        <v>3922.4728080318637</v>
      </c>
      <c r="AY225" s="105">
        <f t="shared" si="169"/>
        <v>0</v>
      </c>
      <c r="AZ225" s="105">
        <f t="shared" si="170"/>
        <v>26.131640450538086</v>
      </c>
      <c r="BA225" s="105">
        <f t="shared" si="171"/>
        <v>16.317374226823048</v>
      </c>
      <c r="BB225" s="2"/>
      <c r="BC225" s="105">
        <f t="shared" si="172"/>
        <v>48.909364224137938</v>
      </c>
      <c r="BD225" s="105">
        <f t="shared" si="173"/>
        <v>0</v>
      </c>
      <c r="BE225" s="105">
        <f t="shared" si="174"/>
        <v>0</v>
      </c>
      <c r="BF225" s="105">
        <f t="shared" si="175"/>
        <v>0</v>
      </c>
      <c r="BG225" s="105">
        <f t="shared" si="176"/>
        <v>0</v>
      </c>
      <c r="BH225" s="105">
        <f t="shared" si="177"/>
        <v>0</v>
      </c>
      <c r="BI225" s="105">
        <f t="shared" si="178"/>
        <v>0</v>
      </c>
      <c r="BJ225" s="105">
        <f t="shared" si="179"/>
        <v>11.081767241379309</v>
      </c>
      <c r="BK225" s="105">
        <f t="shared" si="180"/>
        <v>0</v>
      </c>
      <c r="BL225" s="105">
        <f t="shared" si="181"/>
        <v>9.4477155172413791</v>
      </c>
      <c r="BM225" s="105">
        <f t="shared" si="182"/>
        <v>0</v>
      </c>
      <c r="BN225" s="105">
        <f t="shared" si="183"/>
        <v>10.769051724137917</v>
      </c>
      <c r="BO225" s="105">
        <f t="shared" si="184"/>
        <v>7.8393642241379311</v>
      </c>
      <c r="BP225" s="105">
        <f t="shared" si="185"/>
        <v>32.709331896551724</v>
      </c>
      <c r="BQ225" s="105">
        <f t="shared" si="186"/>
        <v>0</v>
      </c>
      <c r="BR225" s="105">
        <f t="shared" si="187"/>
        <v>4.9827909482758619</v>
      </c>
      <c r="BS225" s="105">
        <f t="shared" si="188"/>
        <v>0</v>
      </c>
      <c r="BT225" s="105">
        <f t="shared" si="189"/>
        <v>0</v>
      </c>
      <c r="BU225" s="105">
        <f t="shared" si="190"/>
        <v>26.801971982758619</v>
      </c>
      <c r="BV225" s="105">
        <f t="shared" si="191"/>
        <v>211.84473060344828</v>
      </c>
      <c r="BW225" s="105">
        <f t="shared" si="192"/>
        <v>727.22806034482778</v>
      </c>
      <c r="BX225" s="105">
        <f t="shared" si="193"/>
        <v>0</v>
      </c>
      <c r="BY225" s="105">
        <f t="shared" si="194"/>
        <v>4.8448168103448275</v>
      </c>
      <c r="BZ225" s="105">
        <f t="shared" si="195"/>
        <v>3.0252478448275864</v>
      </c>
    </row>
    <row r="226" spans="1:78" x14ac:dyDescent="0.3">
      <c r="A226" s="18" t="s">
        <v>482</v>
      </c>
      <c r="B226" s="21" t="s">
        <v>483</v>
      </c>
      <c r="C226" s="22">
        <f>_xlfn.XLOOKUP(A226,Rankings!K:K,Rankings!L:L)</f>
        <v>401</v>
      </c>
      <c r="D226" s="118">
        <f>_xlfn.XLOOKUP(A226,Rankings!K:K,Rankings!M:M)</f>
        <v>2105.59</v>
      </c>
      <c r="E226" s="121">
        <v>122894.21999999999</v>
      </c>
      <c r="F226" s="121">
        <v>52055.249999999964</v>
      </c>
      <c r="G226" s="121">
        <v>0</v>
      </c>
      <c r="H226" s="121">
        <v>20822.119999999995</v>
      </c>
      <c r="I226" s="121">
        <v>948.97</v>
      </c>
      <c r="J226" s="121">
        <v>32432.67</v>
      </c>
      <c r="K226" s="121">
        <v>0</v>
      </c>
      <c r="L226" s="121">
        <v>27532.420000000002</v>
      </c>
      <c r="M226" s="121">
        <v>21633.200000000004</v>
      </c>
      <c r="N226" s="121">
        <v>24664.759999999995</v>
      </c>
      <c r="O226" s="121">
        <v>0</v>
      </c>
      <c r="P226" s="121">
        <v>30298.819999999996</v>
      </c>
      <c r="Q226" s="121">
        <v>30843.57</v>
      </c>
      <c r="R226" s="121">
        <v>99112.589999999967</v>
      </c>
      <c r="S226" s="121">
        <v>0</v>
      </c>
      <c r="T226" s="121">
        <v>11668.99</v>
      </c>
      <c r="U226" s="121">
        <v>0</v>
      </c>
      <c r="V226" s="121">
        <v>0</v>
      </c>
      <c r="W226" s="121">
        <v>9188.9</v>
      </c>
      <c r="X226" s="121">
        <v>756083.35000000056</v>
      </c>
      <c r="Y226" s="121">
        <v>1093588.1100000001</v>
      </c>
      <c r="Z226" s="121">
        <v>0</v>
      </c>
      <c r="AA226" s="121">
        <v>3767.2099999999996</v>
      </c>
      <c r="AB226" s="121">
        <v>10368.730000000001</v>
      </c>
      <c r="AC226" s="121">
        <f t="shared" si="147"/>
        <v>2347903.8800000004</v>
      </c>
      <c r="AD226" s="153">
        <f t="shared" si="148"/>
        <v>306.46937655860347</v>
      </c>
      <c r="AE226" s="105">
        <f t="shared" si="149"/>
        <v>129.8135910224438</v>
      </c>
      <c r="AF226" s="105">
        <f t="shared" si="150"/>
        <v>0</v>
      </c>
      <c r="AG226" s="105">
        <f t="shared" si="151"/>
        <v>51.925486284289263</v>
      </c>
      <c r="AH226" s="105">
        <f t="shared" si="152"/>
        <v>2.3665087281795514</v>
      </c>
      <c r="AI226" s="105">
        <f t="shared" si="153"/>
        <v>80.879476309226931</v>
      </c>
      <c r="AJ226" s="105">
        <f t="shared" si="154"/>
        <v>0</v>
      </c>
      <c r="AK226" s="105">
        <f t="shared" si="155"/>
        <v>68.659401496259363</v>
      </c>
      <c r="AL226" s="105">
        <f t="shared" si="156"/>
        <v>53.948129675810485</v>
      </c>
      <c r="AM226" s="105">
        <f t="shared" si="157"/>
        <v>61.508129675810459</v>
      </c>
      <c r="AN226" s="105">
        <f t="shared" si="158"/>
        <v>0</v>
      </c>
      <c r="AO226" s="105">
        <f t="shared" si="159"/>
        <v>75.558154613466328</v>
      </c>
      <c r="AP226" s="105">
        <f t="shared" si="160"/>
        <v>76.916633416458851</v>
      </c>
      <c r="AQ226" s="105">
        <f t="shared" si="161"/>
        <v>247.16356608478796</v>
      </c>
      <c r="AR226" s="105">
        <f t="shared" si="162"/>
        <v>0</v>
      </c>
      <c r="AS226" s="105">
        <f t="shared" si="163"/>
        <v>29.099725685785536</v>
      </c>
      <c r="AT226" s="105">
        <f t="shared" si="164"/>
        <v>0</v>
      </c>
      <c r="AU226" s="105">
        <f t="shared" si="165"/>
        <v>0</v>
      </c>
      <c r="AV226" s="105">
        <f t="shared" si="166"/>
        <v>22.914962593516208</v>
      </c>
      <c r="AW226" s="105">
        <f t="shared" si="167"/>
        <v>1885.4946384039915</v>
      </c>
      <c r="AX226" s="105">
        <f t="shared" si="168"/>
        <v>2727.1523940149627</v>
      </c>
      <c r="AY226" s="105">
        <f t="shared" si="169"/>
        <v>0</v>
      </c>
      <c r="AZ226" s="105">
        <f t="shared" si="170"/>
        <v>9.3945386533665829</v>
      </c>
      <c r="BA226" s="105">
        <f t="shared" si="171"/>
        <v>25.857182044887782</v>
      </c>
      <c r="BB226" s="2"/>
      <c r="BC226" s="105">
        <f t="shared" si="172"/>
        <v>58.365693226126631</v>
      </c>
      <c r="BD226" s="105">
        <f t="shared" si="173"/>
        <v>24.722405596531118</v>
      </c>
      <c r="BE226" s="105">
        <f t="shared" si="174"/>
        <v>0</v>
      </c>
      <c r="BF226" s="105">
        <f t="shared" si="175"/>
        <v>9.8889717371378065</v>
      </c>
      <c r="BG226" s="105">
        <f t="shared" si="176"/>
        <v>0.45069078025636516</v>
      </c>
      <c r="BH226" s="105">
        <f t="shared" si="177"/>
        <v>15.403126914546515</v>
      </c>
      <c r="BI226" s="105">
        <f t="shared" si="178"/>
        <v>0</v>
      </c>
      <c r="BJ226" s="105">
        <f t="shared" si="179"/>
        <v>13.075869471264586</v>
      </c>
      <c r="BK226" s="105">
        <f t="shared" si="180"/>
        <v>10.274174934341445</v>
      </c>
      <c r="BL226" s="105">
        <f t="shared" si="181"/>
        <v>11.713942410440776</v>
      </c>
      <c r="BM226" s="105">
        <f t="shared" si="182"/>
        <v>0</v>
      </c>
      <c r="BN226" s="105">
        <f t="shared" si="183"/>
        <v>14.389705498221398</v>
      </c>
      <c r="BO226" s="105">
        <f t="shared" si="184"/>
        <v>14.648421582549307</v>
      </c>
      <c r="BP226" s="105">
        <f t="shared" si="185"/>
        <v>47.071172450477043</v>
      </c>
      <c r="BQ226" s="105">
        <f t="shared" si="186"/>
        <v>0</v>
      </c>
      <c r="BR226" s="105">
        <f t="shared" si="187"/>
        <v>5.5419098684929162</v>
      </c>
      <c r="BS226" s="105">
        <f t="shared" si="188"/>
        <v>0</v>
      </c>
      <c r="BT226" s="105">
        <f t="shared" si="189"/>
        <v>0</v>
      </c>
      <c r="BU226" s="105">
        <f t="shared" si="190"/>
        <v>4.3640499812404121</v>
      </c>
      <c r="BV226" s="105">
        <f t="shared" si="191"/>
        <v>359.08384348329946</v>
      </c>
      <c r="BW226" s="105">
        <f t="shared" si="192"/>
        <v>519.37371948005068</v>
      </c>
      <c r="BX226" s="105">
        <f t="shared" si="193"/>
        <v>0</v>
      </c>
      <c r="BY226" s="105">
        <f t="shared" si="194"/>
        <v>1.7891469849305892</v>
      </c>
      <c r="BZ226" s="105">
        <f t="shared" si="195"/>
        <v>4.9243822396572936</v>
      </c>
    </row>
    <row r="227" spans="1:78" x14ac:dyDescent="0.3">
      <c r="A227" s="18" t="s">
        <v>484</v>
      </c>
      <c r="B227" s="21" t="s">
        <v>485</v>
      </c>
      <c r="C227" s="22">
        <f>_xlfn.XLOOKUP(A227,Rankings!K:K,Rankings!L:L)</f>
        <v>407</v>
      </c>
      <c r="D227" s="118">
        <f>_xlfn.XLOOKUP(A227,Rankings!K:K,Rankings!M:M)</f>
        <v>1955.3</v>
      </c>
      <c r="E227" s="121">
        <v>69967.550000000017</v>
      </c>
      <c r="F227" s="121">
        <v>0</v>
      </c>
      <c r="G227" s="121">
        <v>0</v>
      </c>
      <c r="H227" s="121">
        <v>50007.460000000006</v>
      </c>
      <c r="I227" s="121">
        <v>0</v>
      </c>
      <c r="J227" s="121">
        <v>32699.580000000013</v>
      </c>
      <c r="K227" s="121">
        <v>0</v>
      </c>
      <c r="L227" s="121">
        <v>23525.289999999997</v>
      </c>
      <c r="M227" s="121">
        <v>0</v>
      </c>
      <c r="N227" s="121">
        <v>19368.190000000013</v>
      </c>
      <c r="O227" s="121">
        <v>0</v>
      </c>
      <c r="P227" s="121">
        <v>26568.89000000001</v>
      </c>
      <c r="Q227" s="121">
        <v>11315.659999999994</v>
      </c>
      <c r="R227" s="121">
        <v>89861.140000000014</v>
      </c>
      <c r="S227" s="121">
        <v>0</v>
      </c>
      <c r="T227" s="121">
        <v>6665.13</v>
      </c>
      <c r="U227" s="121">
        <v>0</v>
      </c>
      <c r="V227" s="121">
        <v>0</v>
      </c>
      <c r="W227" s="121">
        <v>202977.39999999997</v>
      </c>
      <c r="X227" s="121">
        <v>538654.44000000006</v>
      </c>
      <c r="Y227" s="121">
        <v>1050276.7500000002</v>
      </c>
      <c r="Z227" s="121">
        <v>17580.500000000007</v>
      </c>
      <c r="AA227" s="121">
        <v>10973.25</v>
      </c>
      <c r="AB227" s="121">
        <v>5990.88</v>
      </c>
      <c r="AC227" s="121">
        <f t="shared" si="147"/>
        <v>2156432.1100000003</v>
      </c>
      <c r="AD227" s="153">
        <f t="shared" si="148"/>
        <v>171.9104422604423</v>
      </c>
      <c r="AE227" s="105">
        <f t="shared" si="149"/>
        <v>0</v>
      </c>
      <c r="AF227" s="105">
        <f t="shared" si="150"/>
        <v>0</v>
      </c>
      <c r="AG227" s="105">
        <f t="shared" si="151"/>
        <v>122.8684520884521</v>
      </c>
      <c r="AH227" s="105">
        <f t="shared" si="152"/>
        <v>0</v>
      </c>
      <c r="AI227" s="105">
        <f t="shared" si="153"/>
        <v>80.342948402948437</v>
      </c>
      <c r="AJ227" s="105">
        <f t="shared" si="154"/>
        <v>0</v>
      </c>
      <c r="AK227" s="105">
        <f t="shared" si="155"/>
        <v>57.801695331695328</v>
      </c>
      <c r="AL227" s="105">
        <f t="shared" si="156"/>
        <v>0</v>
      </c>
      <c r="AM227" s="105">
        <f t="shared" si="157"/>
        <v>47.587690417690453</v>
      </c>
      <c r="AN227" s="105">
        <f t="shared" si="158"/>
        <v>0</v>
      </c>
      <c r="AO227" s="105">
        <f t="shared" si="159"/>
        <v>65.279828009828037</v>
      </c>
      <c r="AP227" s="105">
        <f t="shared" si="160"/>
        <v>27.802604422604407</v>
      </c>
      <c r="AQ227" s="105">
        <f t="shared" si="161"/>
        <v>220.7890417690418</v>
      </c>
      <c r="AR227" s="105">
        <f t="shared" si="162"/>
        <v>0</v>
      </c>
      <c r="AS227" s="105">
        <f t="shared" si="163"/>
        <v>16.376240786240785</v>
      </c>
      <c r="AT227" s="105">
        <f t="shared" si="164"/>
        <v>0</v>
      </c>
      <c r="AU227" s="105">
        <f t="shared" si="165"/>
        <v>0</v>
      </c>
      <c r="AV227" s="105">
        <f t="shared" si="166"/>
        <v>498.71597051597041</v>
      </c>
      <c r="AW227" s="105">
        <f t="shared" si="167"/>
        <v>1323.4752825552828</v>
      </c>
      <c r="AX227" s="105">
        <f t="shared" si="168"/>
        <v>2580.5325552825557</v>
      </c>
      <c r="AY227" s="105">
        <f t="shared" si="169"/>
        <v>43.19533169533171</v>
      </c>
      <c r="AZ227" s="105">
        <f t="shared" si="170"/>
        <v>26.961302211302211</v>
      </c>
      <c r="BA227" s="105">
        <f t="shared" si="171"/>
        <v>14.71960687960688</v>
      </c>
      <c r="BB227" s="2"/>
      <c r="BC227" s="105">
        <f t="shared" si="172"/>
        <v>35.783537053137636</v>
      </c>
      <c r="BD227" s="105">
        <f t="shared" si="173"/>
        <v>0</v>
      </c>
      <c r="BE227" s="105">
        <f t="shared" si="174"/>
        <v>0</v>
      </c>
      <c r="BF227" s="105">
        <f t="shared" si="175"/>
        <v>25.575338822687058</v>
      </c>
      <c r="BG227" s="105">
        <f t="shared" si="176"/>
        <v>0</v>
      </c>
      <c r="BH227" s="105">
        <f t="shared" si="177"/>
        <v>16.723561601800242</v>
      </c>
      <c r="BI227" s="105">
        <f t="shared" si="178"/>
        <v>0</v>
      </c>
      <c r="BJ227" s="105">
        <f t="shared" si="179"/>
        <v>12.031550145757683</v>
      </c>
      <c r="BK227" s="105">
        <f t="shared" si="180"/>
        <v>0</v>
      </c>
      <c r="BL227" s="105">
        <f t="shared" si="181"/>
        <v>9.9054825346494209</v>
      </c>
      <c r="BM227" s="105">
        <f t="shared" si="182"/>
        <v>0</v>
      </c>
      <c r="BN227" s="105">
        <f t="shared" si="183"/>
        <v>13.588139927376879</v>
      </c>
      <c r="BO227" s="105">
        <f t="shared" si="184"/>
        <v>5.7871733237866287</v>
      </c>
      <c r="BP227" s="105">
        <f t="shared" si="185"/>
        <v>45.957725157264875</v>
      </c>
      <c r="BQ227" s="105">
        <f t="shared" si="186"/>
        <v>0</v>
      </c>
      <c r="BR227" s="105">
        <f t="shared" si="187"/>
        <v>3.4087505753592802</v>
      </c>
      <c r="BS227" s="105">
        <f t="shared" si="188"/>
        <v>0</v>
      </c>
      <c r="BT227" s="105">
        <f t="shared" si="189"/>
        <v>0</v>
      </c>
      <c r="BU227" s="105">
        <f t="shared" si="190"/>
        <v>103.80882728992992</v>
      </c>
      <c r="BV227" s="105">
        <f t="shared" si="191"/>
        <v>275.48429397023477</v>
      </c>
      <c r="BW227" s="105">
        <f t="shared" si="192"/>
        <v>537.14353296169395</v>
      </c>
      <c r="BX227" s="105">
        <f t="shared" si="193"/>
        <v>8.9912033958983315</v>
      </c>
      <c r="BY227" s="105">
        <f t="shared" si="194"/>
        <v>5.6120544162021178</v>
      </c>
      <c r="BZ227" s="105">
        <f t="shared" si="195"/>
        <v>3.0639185802690125</v>
      </c>
    </row>
    <row r="228" spans="1:78" x14ac:dyDescent="0.3">
      <c r="A228" s="18" t="s">
        <v>486</v>
      </c>
      <c r="B228" s="21" t="s">
        <v>487</v>
      </c>
      <c r="C228" s="22">
        <f>_xlfn.XLOOKUP(A228,Rankings!K:K,Rankings!L:L)</f>
        <v>216</v>
      </c>
      <c r="D228" s="118">
        <f>_xlfn.XLOOKUP(A228,Rankings!K:K,Rankings!M:M)</f>
        <v>1175.33</v>
      </c>
      <c r="E228" s="121">
        <v>42862.26</v>
      </c>
      <c r="F228" s="121">
        <v>0</v>
      </c>
      <c r="G228" s="121">
        <v>0</v>
      </c>
      <c r="H228" s="121">
        <v>0</v>
      </c>
      <c r="I228" s="121">
        <v>0</v>
      </c>
      <c r="J228" s="121">
        <v>0</v>
      </c>
      <c r="K228" s="121">
        <v>0</v>
      </c>
      <c r="L228" s="121">
        <v>23788.850000000002</v>
      </c>
      <c r="M228" s="121">
        <v>10296.669999999996</v>
      </c>
      <c r="N228" s="121">
        <v>8766.17</v>
      </c>
      <c r="O228" s="121">
        <v>0</v>
      </c>
      <c r="P228" s="121">
        <v>15518.369999999995</v>
      </c>
      <c r="Q228" s="121">
        <v>9767.93</v>
      </c>
      <c r="R228" s="121">
        <v>32368.510000000006</v>
      </c>
      <c r="S228" s="121">
        <v>0</v>
      </c>
      <c r="T228" s="121">
        <v>9335.75</v>
      </c>
      <c r="U228" s="121">
        <v>0</v>
      </c>
      <c r="V228" s="121">
        <v>0</v>
      </c>
      <c r="W228" s="121">
        <v>25404.180000000004</v>
      </c>
      <c r="X228" s="121">
        <v>226745.73</v>
      </c>
      <c r="Y228" s="121">
        <v>661253.84000000032</v>
      </c>
      <c r="Z228" s="121">
        <v>0</v>
      </c>
      <c r="AA228" s="121">
        <v>5519.5</v>
      </c>
      <c r="AB228" s="121">
        <v>7293.0299999999979</v>
      </c>
      <c r="AC228" s="121">
        <f t="shared" si="147"/>
        <v>1078920.7900000003</v>
      </c>
      <c r="AD228" s="153">
        <f t="shared" si="148"/>
        <v>198.4363888888889</v>
      </c>
      <c r="AE228" s="105">
        <f t="shared" si="149"/>
        <v>0</v>
      </c>
      <c r="AF228" s="105">
        <f t="shared" si="150"/>
        <v>0</v>
      </c>
      <c r="AG228" s="105">
        <f t="shared" si="151"/>
        <v>0</v>
      </c>
      <c r="AH228" s="105">
        <f t="shared" si="152"/>
        <v>0</v>
      </c>
      <c r="AI228" s="105">
        <f t="shared" si="153"/>
        <v>0</v>
      </c>
      <c r="AJ228" s="105">
        <f t="shared" si="154"/>
        <v>0</v>
      </c>
      <c r="AK228" s="105">
        <f t="shared" si="155"/>
        <v>110.13356481481482</v>
      </c>
      <c r="AL228" s="105">
        <f t="shared" si="156"/>
        <v>47.669768518518502</v>
      </c>
      <c r="AM228" s="105">
        <f t="shared" si="157"/>
        <v>40.584120370370371</v>
      </c>
      <c r="AN228" s="105">
        <f t="shared" si="158"/>
        <v>0</v>
      </c>
      <c r="AO228" s="105">
        <f t="shared" si="159"/>
        <v>71.844305555555536</v>
      </c>
      <c r="AP228" s="105">
        <f t="shared" si="160"/>
        <v>45.221898148148149</v>
      </c>
      <c r="AQ228" s="105">
        <f t="shared" si="161"/>
        <v>149.85421296296298</v>
      </c>
      <c r="AR228" s="105">
        <f t="shared" si="162"/>
        <v>0</v>
      </c>
      <c r="AS228" s="105">
        <f t="shared" si="163"/>
        <v>43.221064814814817</v>
      </c>
      <c r="AT228" s="105">
        <f t="shared" si="164"/>
        <v>0</v>
      </c>
      <c r="AU228" s="105">
        <f t="shared" si="165"/>
        <v>0</v>
      </c>
      <c r="AV228" s="105">
        <f t="shared" si="166"/>
        <v>117.61194444444446</v>
      </c>
      <c r="AW228" s="105">
        <f t="shared" si="167"/>
        <v>1049.74875</v>
      </c>
      <c r="AX228" s="105">
        <f t="shared" si="168"/>
        <v>3061.360370370372</v>
      </c>
      <c r="AY228" s="105">
        <f t="shared" si="169"/>
        <v>0</v>
      </c>
      <c r="AZ228" s="105">
        <f t="shared" si="170"/>
        <v>25.55324074074074</v>
      </c>
      <c r="BA228" s="105">
        <f t="shared" si="171"/>
        <v>33.76402777777777</v>
      </c>
      <c r="BB228" s="2"/>
      <c r="BC228" s="105">
        <f t="shared" si="172"/>
        <v>36.468276994546216</v>
      </c>
      <c r="BD228" s="105">
        <f t="shared" si="173"/>
        <v>0</v>
      </c>
      <c r="BE228" s="105">
        <f t="shared" si="174"/>
        <v>0</v>
      </c>
      <c r="BF228" s="105">
        <f t="shared" si="175"/>
        <v>0</v>
      </c>
      <c r="BG228" s="105">
        <f t="shared" si="176"/>
        <v>0</v>
      </c>
      <c r="BH228" s="105">
        <f t="shared" si="177"/>
        <v>0</v>
      </c>
      <c r="BI228" s="105">
        <f t="shared" si="178"/>
        <v>0</v>
      </c>
      <c r="BJ228" s="105">
        <f t="shared" si="179"/>
        <v>20.240145320888605</v>
      </c>
      <c r="BK228" s="105">
        <f t="shared" si="180"/>
        <v>8.7606629627423764</v>
      </c>
      <c r="BL228" s="105">
        <f t="shared" si="181"/>
        <v>7.4584754919894847</v>
      </c>
      <c r="BM228" s="105">
        <f t="shared" si="182"/>
        <v>0</v>
      </c>
      <c r="BN228" s="105">
        <f t="shared" si="183"/>
        <v>13.203415211047107</v>
      </c>
      <c r="BO228" s="105">
        <f t="shared" si="184"/>
        <v>8.3107978184850229</v>
      </c>
      <c r="BP228" s="105">
        <f t="shared" si="185"/>
        <v>27.539933465494805</v>
      </c>
      <c r="BQ228" s="105">
        <f t="shared" si="186"/>
        <v>0</v>
      </c>
      <c r="BR228" s="105">
        <f t="shared" si="187"/>
        <v>7.9430883241302448</v>
      </c>
      <c r="BS228" s="105">
        <f t="shared" si="188"/>
        <v>0</v>
      </c>
      <c r="BT228" s="105">
        <f t="shared" si="189"/>
        <v>0</v>
      </c>
      <c r="BU228" s="105">
        <f t="shared" si="190"/>
        <v>21.614508265763664</v>
      </c>
      <c r="BV228" s="105">
        <f t="shared" si="191"/>
        <v>192.92090731964643</v>
      </c>
      <c r="BW228" s="105">
        <f t="shared" si="192"/>
        <v>562.61121557349884</v>
      </c>
      <c r="BX228" s="105">
        <f t="shared" si="193"/>
        <v>0</v>
      </c>
      <c r="BY228" s="105">
        <f t="shared" si="194"/>
        <v>4.6961278959951676</v>
      </c>
      <c r="BZ228" s="105">
        <f t="shared" si="195"/>
        <v>6.2050913360502991</v>
      </c>
    </row>
    <row r="229" spans="1:78" x14ac:dyDescent="0.3">
      <c r="A229" s="18" t="s">
        <v>488</v>
      </c>
      <c r="B229" s="21" t="s">
        <v>489</v>
      </c>
      <c r="C229" s="22">
        <f>_xlfn.XLOOKUP(A229,Rankings!K:K,Rankings!L:L)</f>
        <v>277.13894736842104</v>
      </c>
      <c r="D229" s="118">
        <f>_xlfn.XLOOKUP(A229,Rankings!K:K,Rankings!M:M)</f>
        <v>1526.25</v>
      </c>
      <c r="E229" s="121">
        <v>50954.940000000024</v>
      </c>
      <c r="F229" s="121">
        <v>0</v>
      </c>
      <c r="G229" s="121">
        <v>0</v>
      </c>
      <c r="H229" s="121">
        <v>0</v>
      </c>
      <c r="I229" s="121">
        <v>0</v>
      </c>
      <c r="J229" s="121">
        <v>1392.8899999999999</v>
      </c>
      <c r="K229" s="121">
        <v>0</v>
      </c>
      <c r="L229" s="121">
        <v>21387.43</v>
      </c>
      <c r="M229" s="121">
        <v>40290.639999999985</v>
      </c>
      <c r="N229" s="121">
        <v>12793.75</v>
      </c>
      <c r="O229" s="121">
        <v>0</v>
      </c>
      <c r="P229" s="121">
        <v>15365.959999999981</v>
      </c>
      <c r="Q229" s="121">
        <v>35047.770000000011</v>
      </c>
      <c r="R229" s="121">
        <v>62807.50999999998</v>
      </c>
      <c r="S229" s="121">
        <v>0</v>
      </c>
      <c r="T229" s="121">
        <v>6679.48</v>
      </c>
      <c r="U229" s="121">
        <v>0</v>
      </c>
      <c r="V229" s="121">
        <v>0</v>
      </c>
      <c r="W229" s="121">
        <v>43272.2</v>
      </c>
      <c r="X229" s="121">
        <v>406718.09000000014</v>
      </c>
      <c r="Y229" s="121">
        <v>723829.83999999985</v>
      </c>
      <c r="Z229" s="121">
        <v>0</v>
      </c>
      <c r="AA229" s="121">
        <v>6980.59</v>
      </c>
      <c r="AB229" s="121">
        <v>4286.3</v>
      </c>
      <c r="AC229" s="121">
        <f t="shared" si="147"/>
        <v>1431807.3900000001</v>
      </c>
      <c r="AD229" s="153">
        <f t="shared" si="148"/>
        <v>183.86062472937772</v>
      </c>
      <c r="AE229" s="105">
        <f t="shared" si="149"/>
        <v>0</v>
      </c>
      <c r="AF229" s="105">
        <f t="shared" si="150"/>
        <v>0</v>
      </c>
      <c r="AG229" s="105">
        <f t="shared" si="151"/>
        <v>0</v>
      </c>
      <c r="AH229" s="105">
        <f t="shared" si="152"/>
        <v>0</v>
      </c>
      <c r="AI229" s="105">
        <f t="shared" si="153"/>
        <v>5.0259626560114246</v>
      </c>
      <c r="AJ229" s="105">
        <f t="shared" si="154"/>
        <v>0</v>
      </c>
      <c r="AK229" s="105">
        <f t="shared" si="155"/>
        <v>77.172227877333057</v>
      </c>
      <c r="AL229" s="105">
        <f t="shared" si="156"/>
        <v>145.38064888598532</v>
      </c>
      <c r="AM229" s="105">
        <f t="shared" si="157"/>
        <v>46.163666714777314</v>
      </c>
      <c r="AN229" s="105">
        <f t="shared" si="158"/>
        <v>0</v>
      </c>
      <c r="AO229" s="105">
        <f t="shared" si="159"/>
        <v>55.444967753207521</v>
      </c>
      <c r="AP229" s="105">
        <f t="shared" si="160"/>
        <v>126.46280983888003</v>
      </c>
      <c r="AQ229" s="105">
        <f t="shared" si="161"/>
        <v>226.62823322521092</v>
      </c>
      <c r="AR229" s="105">
        <f t="shared" si="162"/>
        <v>0</v>
      </c>
      <c r="AS229" s="105">
        <f t="shared" si="163"/>
        <v>24.101556505951791</v>
      </c>
      <c r="AT229" s="105">
        <f t="shared" si="164"/>
        <v>0</v>
      </c>
      <c r="AU229" s="105">
        <f t="shared" si="165"/>
        <v>0</v>
      </c>
      <c r="AV229" s="105">
        <f t="shared" si="166"/>
        <v>156.13900684437218</v>
      </c>
      <c r="AW229" s="105">
        <f t="shared" si="167"/>
        <v>1467.5602035080262</v>
      </c>
      <c r="AX229" s="105">
        <f t="shared" si="168"/>
        <v>2611.7940003494346</v>
      </c>
      <c r="AY229" s="105">
        <f t="shared" si="169"/>
        <v>0</v>
      </c>
      <c r="AZ229" s="105">
        <f t="shared" si="170"/>
        <v>25.188051215046986</v>
      </c>
      <c r="BA229" s="105">
        <f t="shared" si="171"/>
        <v>15.466249116916464</v>
      </c>
      <c r="BB229" s="2"/>
      <c r="BC229" s="105">
        <f t="shared" si="172"/>
        <v>33.385710073710086</v>
      </c>
      <c r="BD229" s="105">
        <f t="shared" si="173"/>
        <v>0</v>
      </c>
      <c r="BE229" s="105">
        <f t="shared" si="174"/>
        <v>0</v>
      </c>
      <c r="BF229" s="105">
        <f t="shared" si="175"/>
        <v>0</v>
      </c>
      <c r="BG229" s="105">
        <f t="shared" si="176"/>
        <v>0</v>
      </c>
      <c r="BH229" s="105">
        <f t="shared" si="177"/>
        <v>0.91262244062244058</v>
      </c>
      <c r="BI229" s="105">
        <f t="shared" si="178"/>
        <v>0</v>
      </c>
      <c r="BJ229" s="105">
        <f t="shared" si="179"/>
        <v>14.01305814905815</v>
      </c>
      <c r="BK229" s="105">
        <f t="shared" si="180"/>
        <v>26.398453726453717</v>
      </c>
      <c r="BL229" s="105">
        <f t="shared" si="181"/>
        <v>8.3824733824733819</v>
      </c>
      <c r="BM229" s="105">
        <f t="shared" si="182"/>
        <v>0</v>
      </c>
      <c r="BN229" s="105">
        <f t="shared" si="183"/>
        <v>10.067787059787047</v>
      </c>
      <c r="BO229" s="105">
        <f t="shared" si="184"/>
        <v>22.963321867321874</v>
      </c>
      <c r="BP229" s="105">
        <f t="shared" si="185"/>
        <v>41.151521703521688</v>
      </c>
      <c r="BQ229" s="105">
        <f t="shared" si="186"/>
        <v>0</v>
      </c>
      <c r="BR229" s="105">
        <f t="shared" si="187"/>
        <v>4.3763996723996721</v>
      </c>
      <c r="BS229" s="105">
        <f t="shared" si="188"/>
        <v>0</v>
      </c>
      <c r="BT229" s="105">
        <f t="shared" si="189"/>
        <v>0</v>
      </c>
      <c r="BU229" s="105">
        <f t="shared" si="190"/>
        <v>28.351973791973791</v>
      </c>
      <c r="BV229" s="105">
        <f t="shared" si="191"/>
        <v>266.48195904995913</v>
      </c>
      <c r="BW229" s="105">
        <f t="shared" si="192"/>
        <v>474.25378542178532</v>
      </c>
      <c r="BX229" s="105">
        <f t="shared" si="193"/>
        <v>0</v>
      </c>
      <c r="BY229" s="105">
        <f t="shared" si="194"/>
        <v>4.5736871416871416</v>
      </c>
      <c r="BZ229" s="105">
        <f t="shared" si="195"/>
        <v>2.8083865683865685</v>
      </c>
    </row>
    <row r="230" spans="1:78" x14ac:dyDescent="0.3">
      <c r="A230" s="18" t="s">
        <v>490</v>
      </c>
      <c r="B230" s="21" t="s">
        <v>491</v>
      </c>
      <c r="C230" s="22">
        <f>_xlfn.XLOOKUP(A230,Rankings!K:K,Rankings!L:L)</f>
        <v>139</v>
      </c>
      <c r="D230" s="118">
        <f>_xlfn.XLOOKUP(A230,Rankings!K:K,Rankings!M:M)</f>
        <v>561.59</v>
      </c>
      <c r="E230" s="121">
        <v>28592.079999999998</v>
      </c>
      <c r="F230" s="121">
        <v>0</v>
      </c>
      <c r="G230" s="121">
        <v>0</v>
      </c>
      <c r="H230" s="121">
        <v>30173.31</v>
      </c>
      <c r="I230" s="121">
        <v>0</v>
      </c>
      <c r="J230" s="121">
        <v>0</v>
      </c>
      <c r="K230" s="121">
        <v>0</v>
      </c>
      <c r="L230" s="121">
        <v>13173.45</v>
      </c>
      <c r="M230" s="121">
        <v>0</v>
      </c>
      <c r="N230" s="121">
        <v>4316.3499999999995</v>
      </c>
      <c r="O230" s="121">
        <v>0</v>
      </c>
      <c r="P230" s="121">
        <v>6146.05</v>
      </c>
      <c r="Q230" s="121">
        <v>394801.84</v>
      </c>
      <c r="R230" s="121">
        <v>13064.110000000004</v>
      </c>
      <c r="S230" s="121">
        <v>0</v>
      </c>
      <c r="T230" s="121">
        <v>8432.9199999999983</v>
      </c>
      <c r="U230" s="121">
        <v>0</v>
      </c>
      <c r="V230" s="121">
        <v>0</v>
      </c>
      <c r="W230" s="121">
        <v>50512.91</v>
      </c>
      <c r="X230" s="121">
        <v>80153.479999999981</v>
      </c>
      <c r="Y230" s="121">
        <v>475009.52999999997</v>
      </c>
      <c r="Z230" s="121">
        <v>0</v>
      </c>
      <c r="AA230" s="121">
        <v>2500.5</v>
      </c>
      <c r="AB230" s="121">
        <v>2394.89</v>
      </c>
      <c r="AC230" s="121">
        <f t="shared" si="147"/>
        <v>1109271.42</v>
      </c>
      <c r="AD230" s="153">
        <f t="shared" si="148"/>
        <v>205.69841726618705</v>
      </c>
      <c r="AE230" s="105">
        <f t="shared" si="149"/>
        <v>0</v>
      </c>
      <c r="AF230" s="105">
        <f t="shared" si="150"/>
        <v>0</v>
      </c>
      <c r="AG230" s="105">
        <f t="shared" si="151"/>
        <v>217.07417266187051</v>
      </c>
      <c r="AH230" s="105">
        <f t="shared" si="152"/>
        <v>0</v>
      </c>
      <c r="AI230" s="105">
        <f t="shared" si="153"/>
        <v>0</v>
      </c>
      <c r="AJ230" s="105">
        <f t="shared" si="154"/>
        <v>0</v>
      </c>
      <c r="AK230" s="105">
        <f t="shared" si="155"/>
        <v>94.773021582733818</v>
      </c>
      <c r="AL230" s="105">
        <f t="shared" si="156"/>
        <v>0</v>
      </c>
      <c r="AM230" s="105">
        <f t="shared" si="157"/>
        <v>31.052877697841723</v>
      </c>
      <c r="AN230" s="105">
        <f t="shared" si="158"/>
        <v>0</v>
      </c>
      <c r="AO230" s="105">
        <f t="shared" si="159"/>
        <v>44.216187050359714</v>
      </c>
      <c r="AP230" s="105">
        <f t="shared" si="160"/>
        <v>2840.3010071942449</v>
      </c>
      <c r="AQ230" s="105">
        <f t="shared" si="161"/>
        <v>93.98640287769787</v>
      </c>
      <c r="AR230" s="105">
        <f t="shared" si="162"/>
        <v>0</v>
      </c>
      <c r="AS230" s="105">
        <f t="shared" si="163"/>
        <v>60.668489208633083</v>
      </c>
      <c r="AT230" s="105">
        <f t="shared" si="164"/>
        <v>0</v>
      </c>
      <c r="AU230" s="105">
        <f t="shared" si="165"/>
        <v>0</v>
      </c>
      <c r="AV230" s="105">
        <f t="shared" si="166"/>
        <v>363.40223021582739</v>
      </c>
      <c r="AW230" s="105">
        <f t="shared" si="167"/>
        <v>576.64374100719408</v>
      </c>
      <c r="AX230" s="105">
        <f t="shared" si="168"/>
        <v>3417.3347482014387</v>
      </c>
      <c r="AY230" s="105">
        <f t="shared" si="169"/>
        <v>0</v>
      </c>
      <c r="AZ230" s="105">
        <f t="shared" si="170"/>
        <v>17.989208633093526</v>
      </c>
      <c r="BA230" s="105">
        <f t="shared" si="171"/>
        <v>17.229424460431655</v>
      </c>
      <c r="BB230" s="2"/>
      <c r="BC230" s="105">
        <f t="shared" si="172"/>
        <v>50.912729927527195</v>
      </c>
      <c r="BD230" s="105">
        <f t="shared" si="173"/>
        <v>0</v>
      </c>
      <c r="BE230" s="105">
        <f t="shared" si="174"/>
        <v>0</v>
      </c>
      <c r="BF230" s="105">
        <f t="shared" si="175"/>
        <v>53.728360547730553</v>
      </c>
      <c r="BG230" s="105">
        <f t="shared" si="176"/>
        <v>0</v>
      </c>
      <c r="BH230" s="105">
        <f t="shared" si="177"/>
        <v>0</v>
      </c>
      <c r="BI230" s="105">
        <f t="shared" si="178"/>
        <v>0</v>
      </c>
      <c r="BJ230" s="105">
        <f t="shared" si="179"/>
        <v>23.457415552271229</v>
      </c>
      <c r="BK230" s="105">
        <f t="shared" si="180"/>
        <v>0</v>
      </c>
      <c r="BL230" s="105">
        <f t="shared" si="181"/>
        <v>7.6859452625580928</v>
      </c>
      <c r="BM230" s="105">
        <f t="shared" si="182"/>
        <v>0</v>
      </c>
      <c r="BN230" s="105">
        <f t="shared" si="183"/>
        <v>10.944016097152726</v>
      </c>
      <c r="BO230" s="105">
        <f t="shared" si="184"/>
        <v>703.00724728004411</v>
      </c>
      <c r="BP230" s="105">
        <f t="shared" si="185"/>
        <v>23.262718353247038</v>
      </c>
      <c r="BQ230" s="105">
        <f t="shared" si="186"/>
        <v>0</v>
      </c>
      <c r="BR230" s="105">
        <f t="shared" si="187"/>
        <v>15.016150572481699</v>
      </c>
      <c r="BS230" s="105">
        <f t="shared" si="188"/>
        <v>0</v>
      </c>
      <c r="BT230" s="105">
        <f t="shared" si="189"/>
        <v>0</v>
      </c>
      <c r="BU230" s="105">
        <f t="shared" si="190"/>
        <v>89.946241920262111</v>
      </c>
      <c r="BV230" s="105">
        <f t="shared" si="191"/>
        <v>142.72597446535724</v>
      </c>
      <c r="BW230" s="105">
        <f t="shared" si="192"/>
        <v>845.82975124200914</v>
      </c>
      <c r="BX230" s="105">
        <f t="shared" si="193"/>
        <v>0</v>
      </c>
      <c r="BY230" s="105">
        <f t="shared" si="194"/>
        <v>4.4525365480154555</v>
      </c>
      <c r="BZ230" s="105">
        <f t="shared" si="195"/>
        <v>4.2644812051496634</v>
      </c>
    </row>
    <row r="231" spans="1:78" s="6" customFormat="1" x14ac:dyDescent="0.3">
      <c r="A231" s="122" t="s">
        <v>492</v>
      </c>
      <c r="B231" s="6" t="s">
        <v>493</v>
      </c>
      <c r="C231" s="22">
        <f>_xlfn.XLOOKUP(A231,Rankings!K:K,Rankings!L:L)</f>
        <v>217.76315789473685</v>
      </c>
      <c r="D231" s="118">
        <f>_xlfn.XLOOKUP(A231,Rankings!K:K,Rankings!M:M)</f>
        <v>1359.17</v>
      </c>
      <c r="E231" s="121">
        <v>132816.84</v>
      </c>
      <c r="F231" s="121">
        <v>0</v>
      </c>
      <c r="G231" s="121">
        <v>0</v>
      </c>
      <c r="H231" s="121">
        <v>93925.13</v>
      </c>
      <c r="I231" s="121">
        <v>82685.850000000006</v>
      </c>
      <c r="J231" s="121">
        <v>0</v>
      </c>
      <c r="K231" s="121">
        <v>0</v>
      </c>
      <c r="L231" s="121">
        <v>13039.39</v>
      </c>
      <c r="M231" s="121">
        <v>0</v>
      </c>
      <c r="N231" s="121">
        <v>8971.93</v>
      </c>
      <c r="O231" s="121">
        <v>0</v>
      </c>
      <c r="P231" s="121">
        <v>56540.55</v>
      </c>
      <c r="Q231" s="121">
        <v>3147.95</v>
      </c>
      <c r="R231" s="121">
        <v>68549.260000000009</v>
      </c>
      <c r="S231" s="121">
        <v>0</v>
      </c>
      <c r="T231" s="121">
        <v>1949.98</v>
      </c>
      <c r="U231" s="121">
        <v>0</v>
      </c>
      <c r="V231" s="121">
        <v>0</v>
      </c>
      <c r="W231" s="121">
        <v>4211.3899999999994</v>
      </c>
      <c r="X231" s="121">
        <v>429358.33999999997</v>
      </c>
      <c r="Y231" s="121">
        <v>636924.94999999995</v>
      </c>
      <c r="Z231" s="121">
        <v>0</v>
      </c>
      <c r="AA231" s="121">
        <v>3699.62</v>
      </c>
      <c r="AB231" s="121">
        <v>3204.5</v>
      </c>
      <c r="AC231" s="121">
        <f t="shared" si="147"/>
        <v>1539025.6800000002</v>
      </c>
      <c r="AD231" s="153">
        <f t="shared" si="148"/>
        <v>609.91418972809663</v>
      </c>
      <c r="AE231" s="105">
        <f t="shared" si="149"/>
        <v>0</v>
      </c>
      <c r="AF231" s="105">
        <f t="shared" si="150"/>
        <v>0</v>
      </c>
      <c r="AG231" s="105">
        <f t="shared" si="151"/>
        <v>431.31781752265863</v>
      </c>
      <c r="AH231" s="105">
        <f t="shared" si="152"/>
        <v>379.70541389728101</v>
      </c>
      <c r="AI231" s="105">
        <f t="shared" si="153"/>
        <v>0</v>
      </c>
      <c r="AJ231" s="105">
        <f t="shared" si="154"/>
        <v>0</v>
      </c>
      <c r="AK231" s="105">
        <f t="shared" si="155"/>
        <v>59.878769788519634</v>
      </c>
      <c r="AL231" s="105">
        <f t="shared" si="156"/>
        <v>0</v>
      </c>
      <c r="AM231" s="105">
        <f t="shared" si="157"/>
        <v>41.200403625377646</v>
      </c>
      <c r="AN231" s="105">
        <f t="shared" si="158"/>
        <v>0</v>
      </c>
      <c r="AO231" s="105">
        <f t="shared" si="159"/>
        <v>259.64240483383685</v>
      </c>
      <c r="AP231" s="105">
        <f t="shared" si="160"/>
        <v>14.455842900302114</v>
      </c>
      <c r="AQ231" s="105">
        <f t="shared" si="161"/>
        <v>314.78814259818733</v>
      </c>
      <c r="AR231" s="105">
        <f t="shared" si="162"/>
        <v>0</v>
      </c>
      <c r="AS231" s="105">
        <f t="shared" si="163"/>
        <v>8.9545909365558902</v>
      </c>
      <c r="AT231" s="105">
        <f t="shared" si="164"/>
        <v>0</v>
      </c>
      <c r="AU231" s="105">
        <f t="shared" si="165"/>
        <v>0</v>
      </c>
      <c r="AV231" s="105">
        <f t="shared" si="166"/>
        <v>19.339313595166161</v>
      </c>
      <c r="AW231" s="105">
        <f t="shared" si="167"/>
        <v>1971.6757607250754</v>
      </c>
      <c r="AX231" s="105">
        <f t="shared" si="168"/>
        <v>2924.8517341389725</v>
      </c>
      <c r="AY231" s="105">
        <f t="shared" si="169"/>
        <v>0</v>
      </c>
      <c r="AZ231" s="105">
        <f t="shared" si="170"/>
        <v>16.989191540785498</v>
      </c>
      <c r="BA231" s="105">
        <f t="shared" si="171"/>
        <v>14.715528700906344</v>
      </c>
      <c r="BB231" s="123"/>
      <c r="BC231" s="105">
        <f t="shared" si="172"/>
        <v>97.719078555294772</v>
      </c>
      <c r="BD231" s="105">
        <f t="shared" si="173"/>
        <v>0</v>
      </c>
      <c r="BE231" s="105">
        <f t="shared" si="174"/>
        <v>0</v>
      </c>
      <c r="BF231" s="105">
        <f t="shared" si="175"/>
        <v>69.104769822759479</v>
      </c>
      <c r="BG231" s="105">
        <f t="shared" si="176"/>
        <v>60.835546693938213</v>
      </c>
      <c r="BH231" s="105">
        <f t="shared" si="177"/>
        <v>0</v>
      </c>
      <c r="BI231" s="105">
        <f t="shared" si="178"/>
        <v>0</v>
      </c>
      <c r="BJ231" s="105">
        <f t="shared" si="179"/>
        <v>9.5936417078069702</v>
      </c>
      <c r="BK231" s="105">
        <f t="shared" si="180"/>
        <v>0</v>
      </c>
      <c r="BL231" s="105">
        <f t="shared" si="181"/>
        <v>6.6010359263373966</v>
      </c>
      <c r="BM231" s="105">
        <f t="shared" si="182"/>
        <v>0</v>
      </c>
      <c r="BN231" s="105">
        <f t="shared" si="183"/>
        <v>41.599321644827356</v>
      </c>
      <c r="BO231" s="105">
        <f t="shared" si="184"/>
        <v>2.3160826092394622</v>
      </c>
      <c r="BP231" s="105">
        <f t="shared" si="185"/>
        <v>50.434647615824368</v>
      </c>
      <c r="BQ231" s="105">
        <f t="shared" si="186"/>
        <v>0</v>
      </c>
      <c r="BR231" s="105">
        <f t="shared" si="187"/>
        <v>1.4346844029812311</v>
      </c>
      <c r="BS231" s="105">
        <f t="shared" si="188"/>
        <v>0</v>
      </c>
      <c r="BT231" s="105">
        <f t="shared" si="189"/>
        <v>0</v>
      </c>
      <c r="BU231" s="105">
        <f t="shared" si="190"/>
        <v>3.0985012912292054</v>
      </c>
      <c r="BV231" s="105">
        <f t="shared" si="191"/>
        <v>315.8974521215153</v>
      </c>
      <c r="BW231" s="105">
        <f t="shared" si="192"/>
        <v>468.61316097324095</v>
      </c>
      <c r="BX231" s="105">
        <f t="shared" si="193"/>
        <v>0</v>
      </c>
      <c r="BY231" s="105">
        <f t="shared" si="194"/>
        <v>2.721970025824584</v>
      </c>
      <c r="BZ231" s="105">
        <f t="shared" si="195"/>
        <v>2.3576888836569374</v>
      </c>
    </row>
    <row r="232" spans="1:78" x14ac:dyDescent="0.3">
      <c r="A232" s="18" t="s">
        <v>494</v>
      </c>
      <c r="B232" s="21" t="s">
        <v>495</v>
      </c>
      <c r="C232" s="22">
        <f>_xlfn.XLOOKUP(A232,Rankings!K:K,Rankings!L:L)</f>
        <v>244.49368421052631</v>
      </c>
      <c r="D232" s="118">
        <f>_xlfn.XLOOKUP(A232,Rankings!K:K,Rankings!M:M)</f>
        <v>1186.25</v>
      </c>
      <c r="E232" s="121">
        <v>53278.94000000001</v>
      </c>
      <c r="F232" s="121">
        <v>0</v>
      </c>
      <c r="G232" s="121">
        <v>0</v>
      </c>
      <c r="H232" s="121">
        <v>15292.839999999997</v>
      </c>
      <c r="I232" s="121">
        <v>0</v>
      </c>
      <c r="J232" s="121">
        <v>15467.939999999995</v>
      </c>
      <c r="K232" s="121">
        <v>0</v>
      </c>
      <c r="L232" s="121">
        <v>13446.67</v>
      </c>
      <c r="M232" s="121">
        <v>44441.979999999996</v>
      </c>
      <c r="N232" s="121">
        <v>6213.369999999999</v>
      </c>
      <c r="O232" s="121">
        <v>0</v>
      </c>
      <c r="P232" s="121">
        <v>21649.240000000027</v>
      </c>
      <c r="Q232" s="121">
        <v>-4662.119999999999</v>
      </c>
      <c r="R232" s="121">
        <v>24120.010000000013</v>
      </c>
      <c r="S232" s="121">
        <v>0</v>
      </c>
      <c r="T232" s="121">
        <v>4602.7</v>
      </c>
      <c r="U232" s="121">
        <v>0</v>
      </c>
      <c r="V232" s="121">
        <v>0</v>
      </c>
      <c r="W232" s="121">
        <v>18205.34</v>
      </c>
      <c r="X232" s="121">
        <v>294781.35000000003</v>
      </c>
      <c r="Y232" s="121">
        <v>730363.16999999993</v>
      </c>
      <c r="Z232" s="121">
        <v>0</v>
      </c>
      <c r="AA232" s="121">
        <v>1934.5</v>
      </c>
      <c r="AB232" s="121">
        <v>2375.1099999999992</v>
      </c>
      <c r="AC232" s="121">
        <f t="shared" si="147"/>
        <v>1241511.04</v>
      </c>
      <c r="AD232" s="153">
        <f t="shared" si="148"/>
        <v>217.91540412194485</v>
      </c>
      <c r="AE232" s="105">
        <f t="shared" si="149"/>
        <v>0</v>
      </c>
      <c r="AF232" s="105">
        <f t="shared" si="150"/>
        <v>0</v>
      </c>
      <c r="AG232" s="105">
        <f t="shared" si="151"/>
        <v>62.549018594818925</v>
      </c>
      <c r="AH232" s="105">
        <f t="shared" si="152"/>
        <v>0</v>
      </c>
      <c r="AI232" s="105">
        <f t="shared" si="153"/>
        <v>63.265192513852455</v>
      </c>
      <c r="AJ232" s="105">
        <f t="shared" si="154"/>
        <v>0</v>
      </c>
      <c r="AK232" s="105">
        <f t="shared" si="155"/>
        <v>54.998025995720482</v>
      </c>
      <c r="AL232" s="105">
        <f t="shared" si="156"/>
        <v>181.77148478703572</v>
      </c>
      <c r="AM232" s="105">
        <f t="shared" si="157"/>
        <v>25.413212697346609</v>
      </c>
      <c r="AN232" s="105">
        <f t="shared" si="158"/>
        <v>0</v>
      </c>
      <c r="AO232" s="105">
        <f t="shared" si="159"/>
        <v>88.547236178741144</v>
      </c>
      <c r="AP232" s="105">
        <f t="shared" si="160"/>
        <v>-19.06846802629709</v>
      </c>
      <c r="AQ232" s="105">
        <f t="shared" si="161"/>
        <v>98.652895995591379</v>
      </c>
      <c r="AR232" s="105">
        <f t="shared" si="162"/>
        <v>0</v>
      </c>
      <c r="AS232" s="105">
        <f t="shared" si="163"/>
        <v>18.825435163538828</v>
      </c>
      <c r="AT232" s="105">
        <f t="shared" si="164"/>
        <v>0</v>
      </c>
      <c r="AU232" s="105">
        <f t="shared" si="165"/>
        <v>0</v>
      </c>
      <c r="AV232" s="105">
        <f t="shared" si="166"/>
        <v>74.461391748360739</v>
      </c>
      <c r="AW232" s="105">
        <f t="shared" si="167"/>
        <v>1205.6808377355567</v>
      </c>
      <c r="AX232" s="105">
        <f t="shared" si="168"/>
        <v>2987.2475943840973</v>
      </c>
      <c r="AY232" s="105">
        <f t="shared" si="169"/>
        <v>0</v>
      </c>
      <c r="AZ232" s="105">
        <f t="shared" si="170"/>
        <v>7.9122698250735137</v>
      </c>
      <c r="BA232" s="105">
        <f t="shared" si="171"/>
        <v>9.7144022663377338</v>
      </c>
      <c r="BB232" s="2"/>
      <c r="BC232" s="105">
        <f t="shared" si="172"/>
        <v>44.913753424657543</v>
      </c>
      <c r="BD232" s="105">
        <f t="shared" si="173"/>
        <v>0</v>
      </c>
      <c r="BE232" s="105">
        <f t="shared" si="174"/>
        <v>0</v>
      </c>
      <c r="BF232" s="105">
        <f t="shared" si="175"/>
        <v>12.891751317175972</v>
      </c>
      <c r="BG232" s="105">
        <f t="shared" si="176"/>
        <v>0</v>
      </c>
      <c r="BH232" s="105">
        <f t="shared" si="177"/>
        <v>13.039359325605897</v>
      </c>
      <c r="BI232" s="105">
        <f t="shared" si="178"/>
        <v>0</v>
      </c>
      <c r="BJ232" s="105">
        <f t="shared" si="179"/>
        <v>11.335443624868283</v>
      </c>
      <c r="BK232" s="105">
        <f t="shared" si="180"/>
        <v>37.46426132771338</v>
      </c>
      <c r="BL232" s="105">
        <f t="shared" si="181"/>
        <v>5.2378250790305581</v>
      </c>
      <c r="BM232" s="105">
        <f t="shared" si="182"/>
        <v>0</v>
      </c>
      <c r="BN232" s="105">
        <f t="shared" si="183"/>
        <v>18.250149631190752</v>
      </c>
      <c r="BO232" s="105">
        <f t="shared" si="184"/>
        <v>-3.9301327713382501</v>
      </c>
      <c r="BP232" s="105">
        <f t="shared" si="185"/>
        <v>20.332990516332995</v>
      </c>
      <c r="BQ232" s="105">
        <f t="shared" si="186"/>
        <v>0</v>
      </c>
      <c r="BR232" s="105">
        <f t="shared" si="187"/>
        <v>3.8800421496311905</v>
      </c>
      <c r="BS232" s="105">
        <f t="shared" si="188"/>
        <v>0</v>
      </c>
      <c r="BT232" s="105">
        <f t="shared" si="189"/>
        <v>0</v>
      </c>
      <c r="BU232" s="105">
        <f t="shared" si="190"/>
        <v>15.346967334035828</v>
      </c>
      <c r="BV232" s="105">
        <f t="shared" si="191"/>
        <v>248.49850368809277</v>
      </c>
      <c r="BW232" s="105">
        <f t="shared" si="192"/>
        <v>615.69076501580605</v>
      </c>
      <c r="BX232" s="105">
        <f t="shared" si="193"/>
        <v>0</v>
      </c>
      <c r="BY232" s="105">
        <f t="shared" si="194"/>
        <v>1.6307692307692307</v>
      </c>
      <c r="BZ232" s="105">
        <f t="shared" si="195"/>
        <v>2.0022002107481551</v>
      </c>
    </row>
    <row r="233" spans="1:78" x14ac:dyDescent="0.3">
      <c r="A233" s="18" t="s">
        <v>496</v>
      </c>
      <c r="B233" s="21" t="s">
        <v>497</v>
      </c>
      <c r="C233" s="22">
        <f>_xlfn.XLOOKUP(A233,Rankings!K:K,Rankings!L:L)</f>
        <v>950</v>
      </c>
      <c r="D233" s="118">
        <f>_xlfn.XLOOKUP(A233,Rankings!K:K,Rankings!M:M)</f>
        <v>8319.9699999999993</v>
      </c>
      <c r="E233" s="121">
        <v>409234.24999999988</v>
      </c>
      <c r="F233" s="121">
        <v>200131.78000000003</v>
      </c>
      <c r="G233" s="121">
        <v>0</v>
      </c>
      <c r="H233" s="121">
        <v>0</v>
      </c>
      <c r="I233" s="121">
        <v>0</v>
      </c>
      <c r="J233" s="121">
        <v>0</v>
      </c>
      <c r="K233" s="121">
        <v>132412.36000000002</v>
      </c>
      <c r="L233" s="121">
        <v>102729.83</v>
      </c>
      <c r="M233" s="121">
        <v>0</v>
      </c>
      <c r="N233" s="121">
        <v>50060.59</v>
      </c>
      <c r="O233" s="121">
        <v>45148.41</v>
      </c>
      <c r="P233" s="121">
        <v>87094.050000000367</v>
      </c>
      <c r="Q233" s="121">
        <v>1464.67</v>
      </c>
      <c r="R233" s="121">
        <v>13404.26</v>
      </c>
      <c r="S233" s="121">
        <v>0</v>
      </c>
      <c r="T233" s="121">
        <v>5975.4100000000144</v>
      </c>
      <c r="U233" s="121">
        <v>0</v>
      </c>
      <c r="V233" s="121">
        <v>0</v>
      </c>
      <c r="W233" s="121">
        <v>33135.539999999994</v>
      </c>
      <c r="X233" s="121">
        <v>816279.31</v>
      </c>
      <c r="Y233" s="121">
        <v>4437569.6099999994</v>
      </c>
      <c r="Z233" s="121">
        <v>246112</v>
      </c>
      <c r="AA233" s="121">
        <v>19980.159999999996</v>
      </c>
      <c r="AB233" s="121">
        <v>16602.600000000002</v>
      </c>
      <c r="AC233" s="121">
        <f t="shared" si="147"/>
        <v>6617334.8300000001</v>
      </c>
      <c r="AD233" s="153">
        <f t="shared" si="148"/>
        <v>430.77289473684198</v>
      </c>
      <c r="AE233" s="105">
        <f t="shared" si="149"/>
        <v>210.66503157894741</v>
      </c>
      <c r="AF233" s="105">
        <f t="shared" si="150"/>
        <v>0</v>
      </c>
      <c r="AG233" s="105">
        <f t="shared" si="151"/>
        <v>0</v>
      </c>
      <c r="AH233" s="105">
        <f t="shared" si="152"/>
        <v>0</v>
      </c>
      <c r="AI233" s="105">
        <f t="shared" si="153"/>
        <v>0</v>
      </c>
      <c r="AJ233" s="105">
        <f t="shared" si="154"/>
        <v>139.38143157894737</v>
      </c>
      <c r="AK233" s="105">
        <f t="shared" si="155"/>
        <v>108.13666315789474</v>
      </c>
      <c r="AL233" s="105">
        <f t="shared" si="156"/>
        <v>0</v>
      </c>
      <c r="AM233" s="105">
        <f t="shared" si="157"/>
        <v>52.695357894736837</v>
      </c>
      <c r="AN233" s="105">
        <f t="shared" si="158"/>
        <v>47.524642105263162</v>
      </c>
      <c r="AO233" s="105">
        <f t="shared" si="159"/>
        <v>91.677947368421442</v>
      </c>
      <c r="AP233" s="105">
        <f t="shared" si="160"/>
        <v>1.5417578947368422</v>
      </c>
      <c r="AQ233" s="105">
        <f t="shared" si="161"/>
        <v>14.109747368421052</v>
      </c>
      <c r="AR233" s="105">
        <f t="shared" si="162"/>
        <v>0</v>
      </c>
      <c r="AS233" s="105">
        <f t="shared" si="163"/>
        <v>6.2899052631579098</v>
      </c>
      <c r="AT233" s="105">
        <f t="shared" si="164"/>
        <v>0</v>
      </c>
      <c r="AU233" s="105">
        <f t="shared" si="165"/>
        <v>0</v>
      </c>
      <c r="AV233" s="105">
        <f t="shared" si="166"/>
        <v>34.879515789473679</v>
      </c>
      <c r="AW233" s="105">
        <f t="shared" si="167"/>
        <v>859.2413789473685</v>
      </c>
      <c r="AX233" s="105">
        <f t="shared" si="168"/>
        <v>4671.1259052631576</v>
      </c>
      <c r="AY233" s="105">
        <f t="shared" si="169"/>
        <v>259.06526315789472</v>
      </c>
      <c r="AZ233" s="105">
        <f t="shared" si="170"/>
        <v>21.031747368421048</v>
      </c>
      <c r="BA233" s="105">
        <f t="shared" si="171"/>
        <v>17.476421052631583</v>
      </c>
      <c r="BB233" s="2"/>
      <c r="BC233" s="105">
        <f t="shared" si="172"/>
        <v>49.186986251152341</v>
      </c>
      <c r="BD233" s="105">
        <f t="shared" si="173"/>
        <v>24.054387215338522</v>
      </c>
      <c r="BE233" s="105">
        <f t="shared" si="174"/>
        <v>0</v>
      </c>
      <c r="BF233" s="105">
        <f t="shared" si="175"/>
        <v>0</v>
      </c>
      <c r="BG233" s="105">
        <f t="shared" si="176"/>
        <v>0</v>
      </c>
      <c r="BH233" s="105">
        <f t="shared" si="177"/>
        <v>0</v>
      </c>
      <c r="BI233" s="105">
        <f t="shared" si="178"/>
        <v>15.915004501218156</v>
      </c>
      <c r="BJ233" s="105">
        <f t="shared" si="179"/>
        <v>12.347379858340837</v>
      </c>
      <c r="BK233" s="105">
        <f t="shared" si="180"/>
        <v>0</v>
      </c>
      <c r="BL233" s="105">
        <f t="shared" si="181"/>
        <v>6.0169195321617748</v>
      </c>
      <c r="BM233" s="105">
        <f t="shared" si="182"/>
        <v>5.4265111532854089</v>
      </c>
      <c r="BN233" s="105">
        <f t="shared" si="183"/>
        <v>10.468072601223367</v>
      </c>
      <c r="BO233" s="105">
        <f t="shared" si="184"/>
        <v>0.17604270207705078</v>
      </c>
      <c r="BP233" s="105">
        <f t="shared" si="185"/>
        <v>1.6110947515435754</v>
      </c>
      <c r="BQ233" s="105">
        <f t="shared" si="186"/>
        <v>0</v>
      </c>
      <c r="BR233" s="105">
        <f t="shared" si="187"/>
        <v>0.71820090697442596</v>
      </c>
      <c r="BS233" s="105">
        <f t="shared" si="188"/>
        <v>0</v>
      </c>
      <c r="BT233" s="105">
        <f t="shared" si="189"/>
        <v>0</v>
      </c>
      <c r="BU233" s="105">
        <f t="shared" si="190"/>
        <v>3.9826513797525709</v>
      </c>
      <c r="BV233" s="105">
        <f t="shared" si="191"/>
        <v>98.110847755460668</v>
      </c>
      <c r="BW233" s="105">
        <f t="shared" si="192"/>
        <v>533.36365515741045</v>
      </c>
      <c r="BX233" s="105">
        <f t="shared" si="193"/>
        <v>29.580875892581346</v>
      </c>
      <c r="BY233" s="105">
        <f t="shared" si="194"/>
        <v>2.4014701976088855</v>
      </c>
      <c r="BZ233" s="105">
        <f t="shared" si="195"/>
        <v>1.9955120030480884</v>
      </c>
    </row>
    <row r="234" spans="1:78" x14ac:dyDescent="0.3">
      <c r="A234" s="18" t="s">
        <v>498</v>
      </c>
      <c r="B234" s="21" t="s">
        <v>499</v>
      </c>
      <c r="C234" s="22">
        <f>_xlfn.XLOOKUP(A234,Rankings!K:K,Rankings!L:L)</f>
        <v>669</v>
      </c>
      <c r="D234" s="118">
        <f>_xlfn.XLOOKUP(A234,Rankings!K:K,Rankings!M:M)</f>
        <v>7463.4800000000005</v>
      </c>
      <c r="E234" s="121">
        <v>303986.87000000005</v>
      </c>
      <c r="F234" s="121">
        <v>252769.75000000006</v>
      </c>
      <c r="G234" s="121">
        <v>0</v>
      </c>
      <c r="H234" s="121">
        <v>110276.88000000005</v>
      </c>
      <c r="I234" s="121">
        <v>153.91999999999999</v>
      </c>
      <c r="J234" s="121">
        <v>80166.740000000005</v>
      </c>
      <c r="K234" s="121">
        <v>42422.51999999999</v>
      </c>
      <c r="L234" s="121">
        <v>97166.36000000003</v>
      </c>
      <c r="M234" s="121">
        <v>0</v>
      </c>
      <c r="N234" s="121">
        <v>68720.11</v>
      </c>
      <c r="O234" s="121">
        <v>18486.919999999998</v>
      </c>
      <c r="P234" s="121">
        <v>55356.940000000046</v>
      </c>
      <c r="Q234" s="121">
        <v>55805.720000000023</v>
      </c>
      <c r="R234" s="121">
        <v>3404.79</v>
      </c>
      <c r="S234" s="121">
        <v>0</v>
      </c>
      <c r="T234" s="121">
        <v>41536.429999999986</v>
      </c>
      <c r="U234" s="121">
        <v>0</v>
      </c>
      <c r="V234" s="121">
        <v>0</v>
      </c>
      <c r="W234" s="121">
        <v>54940.44000000001</v>
      </c>
      <c r="X234" s="121">
        <v>417106.72000000003</v>
      </c>
      <c r="Y234" s="121">
        <v>2501957.1399999997</v>
      </c>
      <c r="Z234" s="121">
        <v>174014.36000000007</v>
      </c>
      <c r="AA234" s="121">
        <v>5245.28</v>
      </c>
      <c r="AB234" s="121">
        <v>39270.530000000006</v>
      </c>
      <c r="AC234" s="121">
        <f t="shared" si="147"/>
        <v>4322788.4200000009</v>
      </c>
      <c r="AD234" s="153">
        <f t="shared" si="148"/>
        <v>454.38994020926765</v>
      </c>
      <c r="AE234" s="105">
        <f t="shared" si="149"/>
        <v>377.83221225710025</v>
      </c>
      <c r="AF234" s="105">
        <f t="shared" si="150"/>
        <v>0</v>
      </c>
      <c r="AG234" s="105">
        <f t="shared" si="151"/>
        <v>164.8383856502243</v>
      </c>
      <c r="AH234" s="105">
        <f t="shared" si="152"/>
        <v>0.23007473841554557</v>
      </c>
      <c r="AI234" s="105">
        <f t="shared" si="153"/>
        <v>119.83070254110613</v>
      </c>
      <c r="AJ234" s="105">
        <f t="shared" si="154"/>
        <v>63.411838565022407</v>
      </c>
      <c r="AK234" s="105">
        <f t="shared" si="155"/>
        <v>145.24119581464876</v>
      </c>
      <c r="AL234" s="105">
        <f t="shared" si="156"/>
        <v>0</v>
      </c>
      <c r="AM234" s="105">
        <f t="shared" si="157"/>
        <v>102.7206427503737</v>
      </c>
      <c r="AN234" s="105">
        <f t="shared" si="158"/>
        <v>27.633662182361732</v>
      </c>
      <c r="AO234" s="105">
        <f t="shared" si="159"/>
        <v>82.745799701046408</v>
      </c>
      <c r="AP234" s="105">
        <f t="shared" si="160"/>
        <v>83.416621823617376</v>
      </c>
      <c r="AQ234" s="105">
        <f t="shared" si="161"/>
        <v>5.0893721973094168</v>
      </c>
      <c r="AR234" s="105">
        <f t="shared" si="162"/>
        <v>0</v>
      </c>
      <c r="AS234" s="105">
        <f t="shared" si="163"/>
        <v>62.087339312406556</v>
      </c>
      <c r="AT234" s="105">
        <f t="shared" si="164"/>
        <v>0</v>
      </c>
      <c r="AU234" s="105">
        <f t="shared" si="165"/>
        <v>0</v>
      </c>
      <c r="AV234" s="105">
        <f t="shared" si="166"/>
        <v>82.123228699551589</v>
      </c>
      <c r="AW234" s="105">
        <f t="shared" si="167"/>
        <v>623.47790732436476</v>
      </c>
      <c r="AX234" s="105">
        <f t="shared" si="168"/>
        <v>3739.8462481315391</v>
      </c>
      <c r="AY234" s="105">
        <f t="shared" si="169"/>
        <v>260.1111509715995</v>
      </c>
      <c r="AZ234" s="105">
        <f t="shared" si="170"/>
        <v>7.8404783258594914</v>
      </c>
      <c r="BA234" s="105">
        <f t="shared" si="171"/>
        <v>58.700343796711522</v>
      </c>
      <c r="BB234" s="2"/>
      <c r="BC234" s="105">
        <f t="shared" si="172"/>
        <v>40.729910175950096</v>
      </c>
      <c r="BD234" s="105">
        <f t="shared" si="173"/>
        <v>33.867545702540909</v>
      </c>
      <c r="BE234" s="105">
        <f t="shared" si="174"/>
        <v>0</v>
      </c>
      <c r="BF234" s="105">
        <f t="shared" si="175"/>
        <v>14.775530985545622</v>
      </c>
      <c r="BG234" s="105">
        <f t="shared" si="176"/>
        <v>2.0623087353352589E-2</v>
      </c>
      <c r="BH234" s="105">
        <f t="shared" si="177"/>
        <v>10.741201155493147</v>
      </c>
      <c r="BI234" s="105">
        <f t="shared" si="178"/>
        <v>5.6840133557000199</v>
      </c>
      <c r="BJ234" s="105">
        <f t="shared" si="179"/>
        <v>13.018908069694033</v>
      </c>
      <c r="BK234" s="105">
        <f t="shared" si="180"/>
        <v>0</v>
      </c>
      <c r="BL234" s="105">
        <f t="shared" si="181"/>
        <v>9.2075157969204717</v>
      </c>
      <c r="BM234" s="105">
        <f t="shared" si="182"/>
        <v>2.4769839270688738</v>
      </c>
      <c r="BN234" s="105">
        <f t="shared" si="183"/>
        <v>7.4170413801604669</v>
      </c>
      <c r="BO234" s="105">
        <f t="shared" si="184"/>
        <v>7.477171507125365</v>
      </c>
      <c r="BP234" s="105">
        <f t="shared" si="185"/>
        <v>0.45619335752222823</v>
      </c>
      <c r="BQ234" s="105">
        <f t="shared" si="186"/>
        <v>0</v>
      </c>
      <c r="BR234" s="105">
        <f t="shared" si="187"/>
        <v>5.5652899183758757</v>
      </c>
      <c r="BS234" s="105">
        <f t="shared" si="188"/>
        <v>0</v>
      </c>
      <c r="BT234" s="105">
        <f t="shared" si="189"/>
        <v>0</v>
      </c>
      <c r="BU234" s="105">
        <f t="shared" si="190"/>
        <v>7.3612363133551648</v>
      </c>
      <c r="BV234" s="105">
        <f t="shared" si="191"/>
        <v>55.886358642349144</v>
      </c>
      <c r="BW234" s="105">
        <f t="shared" si="192"/>
        <v>335.22661546624357</v>
      </c>
      <c r="BX234" s="105">
        <f t="shared" si="193"/>
        <v>23.315445341851262</v>
      </c>
      <c r="BY234" s="105">
        <f t="shared" si="194"/>
        <v>0.70279279906960279</v>
      </c>
      <c r="BZ234" s="105">
        <f t="shared" si="195"/>
        <v>5.2616915969494125</v>
      </c>
    </row>
    <row r="235" spans="1:78" x14ac:dyDescent="0.3">
      <c r="A235" s="18" t="s">
        <v>500</v>
      </c>
      <c r="B235" s="21" t="s">
        <v>501</v>
      </c>
      <c r="C235" s="22">
        <f>_xlfn.XLOOKUP(A235,Rankings!K:K,Rankings!L:L)</f>
        <v>816</v>
      </c>
      <c r="D235" s="118">
        <f>_xlfn.XLOOKUP(A235,Rankings!K:K,Rankings!M:M)</f>
        <v>6198.39</v>
      </c>
      <c r="E235" s="121">
        <v>480695.66</v>
      </c>
      <c r="F235" s="121">
        <v>338831.67999999993</v>
      </c>
      <c r="G235" s="121">
        <v>0</v>
      </c>
      <c r="H235" s="121">
        <v>186557.79</v>
      </c>
      <c r="I235" s="121">
        <v>0</v>
      </c>
      <c r="J235" s="121">
        <v>0</v>
      </c>
      <c r="K235" s="121">
        <v>51887.779999999992</v>
      </c>
      <c r="L235" s="121">
        <v>115250.19999999998</v>
      </c>
      <c r="M235" s="121">
        <v>0</v>
      </c>
      <c r="N235" s="121">
        <v>43359.12</v>
      </c>
      <c r="O235" s="121">
        <v>22372.190000000002</v>
      </c>
      <c r="P235" s="121">
        <v>34326.78000000005</v>
      </c>
      <c r="Q235" s="121">
        <v>95402.370000000068</v>
      </c>
      <c r="R235" s="121">
        <v>24217.490000000005</v>
      </c>
      <c r="S235" s="121">
        <v>0</v>
      </c>
      <c r="T235" s="121">
        <v>21755.430000000008</v>
      </c>
      <c r="U235" s="121">
        <v>0</v>
      </c>
      <c r="V235" s="121">
        <v>0</v>
      </c>
      <c r="W235" s="121">
        <v>122057.46999999988</v>
      </c>
      <c r="X235" s="121">
        <v>573699.94999999995</v>
      </c>
      <c r="Y235" s="121">
        <v>3410956.1299999994</v>
      </c>
      <c r="Z235" s="121">
        <v>154103.93</v>
      </c>
      <c r="AA235" s="121">
        <v>12861.320000000003</v>
      </c>
      <c r="AB235" s="121">
        <v>9078.76</v>
      </c>
      <c r="AC235" s="121">
        <f t="shared" si="147"/>
        <v>5697414.0499999989</v>
      </c>
      <c r="AD235" s="153">
        <f t="shared" si="148"/>
        <v>589.08781862745093</v>
      </c>
      <c r="AE235" s="105">
        <f t="shared" si="149"/>
        <v>415.23490196078421</v>
      </c>
      <c r="AF235" s="105">
        <f t="shared" si="150"/>
        <v>0</v>
      </c>
      <c r="AG235" s="105">
        <f t="shared" si="151"/>
        <v>228.62474264705884</v>
      </c>
      <c r="AH235" s="105">
        <f t="shared" si="152"/>
        <v>0</v>
      </c>
      <c r="AI235" s="105">
        <f t="shared" si="153"/>
        <v>0</v>
      </c>
      <c r="AJ235" s="105">
        <f t="shared" si="154"/>
        <v>63.587965686274501</v>
      </c>
      <c r="AK235" s="105">
        <f t="shared" si="155"/>
        <v>141.23799019607841</v>
      </c>
      <c r="AL235" s="105">
        <f t="shared" si="156"/>
        <v>0</v>
      </c>
      <c r="AM235" s="105">
        <f t="shared" si="157"/>
        <v>53.136176470588239</v>
      </c>
      <c r="AN235" s="105">
        <f t="shared" si="158"/>
        <v>27.416899509803926</v>
      </c>
      <c r="AO235" s="105">
        <f t="shared" si="159"/>
        <v>42.067132352941236</v>
      </c>
      <c r="AP235" s="105">
        <f t="shared" si="160"/>
        <v>116.91466911764714</v>
      </c>
      <c r="AQ235" s="105">
        <f t="shared" si="161"/>
        <v>29.678296568627456</v>
      </c>
      <c r="AR235" s="105">
        <f t="shared" si="162"/>
        <v>0</v>
      </c>
      <c r="AS235" s="105">
        <f t="shared" si="163"/>
        <v>26.661066176470598</v>
      </c>
      <c r="AT235" s="105">
        <f t="shared" si="164"/>
        <v>0</v>
      </c>
      <c r="AU235" s="105">
        <f t="shared" si="165"/>
        <v>0</v>
      </c>
      <c r="AV235" s="105">
        <f t="shared" si="166"/>
        <v>149.58023284313711</v>
      </c>
      <c r="AW235" s="105">
        <f t="shared" si="167"/>
        <v>703.06366421568623</v>
      </c>
      <c r="AX235" s="105">
        <f t="shared" si="168"/>
        <v>4180.093296568627</v>
      </c>
      <c r="AY235" s="105">
        <f t="shared" si="169"/>
        <v>188.85285539215684</v>
      </c>
      <c r="AZ235" s="105">
        <f t="shared" si="170"/>
        <v>15.761421568627455</v>
      </c>
      <c r="BA235" s="105">
        <f t="shared" si="171"/>
        <v>11.125931372549021</v>
      </c>
      <c r="BB235" s="2"/>
      <c r="BC235" s="105">
        <f t="shared" si="172"/>
        <v>77.55169648892695</v>
      </c>
      <c r="BD235" s="105">
        <f t="shared" si="173"/>
        <v>54.664466095227944</v>
      </c>
      <c r="BE235" s="105">
        <f t="shared" si="174"/>
        <v>0</v>
      </c>
      <c r="BF235" s="105">
        <f t="shared" si="175"/>
        <v>30.097781843349644</v>
      </c>
      <c r="BG235" s="105">
        <f t="shared" si="176"/>
        <v>0</v>
      </c>
      <c r="BH235" s="105">
        <f t="shared" si="177"/>
        <v>0</v>
      </c>
      <c r="BI235" s="105">
        <f t="shared" si="178"/>
        <v>8.3711705781662644</v>
      </c>
      <c r="BJ235" s="105">
        <f t="shared" si="179"/>
        <v>18.59357026582709</v>
      </c>
      <c r="BK235" s="105">
        <f t="shared" si="180"/>
        <v>0</v>
      </c>
      <c r="BL235" s="105">
        <f t="shared" si="181"/>
        <v>6.9952229530571648</v>
      </c>
      <c r="BM235" s="105">
        <f t="shared" si="182"/>
        <v>3.609355009929998</v>
      </c>
      <c r="BN235" s="105">
        <f t="shared" si="183"/>
        <v>5.5380155169326306</v>
      </c>
      <c r="BO235" s="105">
        <f t="shared" si="184"/>
        <v>15.391475850987121</v>
      </c>
      <c r="BP235" s="105">
        <f t="shared" si="185"/>
        <v>3.9070613498021265</v>
      </c>
      <c r="BQ235" s="105">
        <f t="shared" si="186"/>
        <v>0</v>
      </c>
      <c r="BR235" s="105">
        <f t="shared" si="187"/>
        <v>3.5098517518258783</v>
      </c>
      <c r="BS235" s="105">
        <f t="shared" si="188"/>
        <v>0</v>
      </c>
      <c r="BT235" s="105">
        <f t="shared" si="189"/>
        <v>0</v>
      </c>
      <c r="BU235" s="105">
        <f t="shared" si="190"/>
        <v>19.69180222606191</v>
      </c>
      <c r="BV235" s="105">
        <f t="shared" si="191"/>
        <v>92.556284777175989</v>
      </c>
      <c r="BW235" s="105">
        <f t="shared" si="192"/>
        <v>550.2971142506359</v>
      </c>
      <c r="BX235" s="105">
        <f t="shared" si="193"/>
        <v>24.861928662120324</v>
      </c>
      <c r="BY235" s="105">
        <f t="shared" si="194"/>
        <v>2.0749452680454121</v>
      </c>
      <c r="BZ235" s="105">
        <f t="shared" si="195"/>
        <v>1.4646964776337081</v>
      </c>
    </row>
    <row r="236" spans="1:78" x14ac:dyDescent="0.3">
      <c r="A236" s="18" t="s">
        <v>502</v>
      </c>
      <c r="B236" s="21" t="s">
        <v>503</v>
      </c>
      <c r="C236" s="22">
        <f>_xlfn.XLOOKUP(A236,Rankings!K:K,Rankings!L:L)</f>
        <v>613</v>
      </c>
      <c r="D236" s="118">
        <f>_xlfn.XLOOKUP(A236,Rankings!K:K,Rankings!M:M)</f>
        <v>7899.12</v>
      </c>
      <c r="E236" s="121">
        <v>253620.12999999995</v>
      </c>
      <c r="F236" s="121">
        <v>235585.01000000004</v>
      </c>
      <c r="G236" s="121">
        <v>0</v>
      </c>
      <c r="H236" s="121">
        <v>137157.19999999998</v>
      </c>
      <c r="I236" s="121">
        <v>1675.92</v>
      </c>
      <c r="J236" s="121">
        <v>61487.459999999992</v>
      </c>
      <c r="K236" s="121">
        <v>0</v>
      </c>
      <c r="L236" s="121">
        <v>76363.260000000009</v>
      </c>
      <c r="M236" s="121">
        <v>21017.840000000004</v>
      </c>
      <c r="N236" s="121">
        <v>65287.099999999984</v>
      </c>
      <c r="O236" s="121">
        <v>5781.49</v>
      </c>
      <c r="P236" s="121">
        <v>64011.950000000041</v>
      </c>
      <c r="Q236" s="121">
        <v>57095.37999999999</v>
      </c>
      <c r="R236" s="121">
        <v>4151.6100000000015</v>
      </c>
      <c r="S236" s="121">
        <v>0</v>
      </c>
      <c r="T236" s="121">
        <v>21730.760000000002</v>
      </c>
      <c r="U236" s="121">
        <v>0</v>
      </c>
      <c r="V236" s="121">
        <v>0</v>
      </c>
      <c r="W236" s="121">
        <v>541.89</v>
      </c>
      <c r="X236" s="121">
        <v>535041.22000000009</v>
      </c>
      <c r="Y236" s="121">
        <v>3074221.4099999988</v>
      </c>
      <c r="Z236" s="121">
        <v>95136.430000000037</v>
      </c>
      <c r="AA236" s="121">
        <v>6667.1</v>
      </c>
      <c r="AB236" s="121">
        <v>19061.030000000006</v>
      </c>
      <c r="AC236" s="121">
        <f t="shared" si="147"/>
        <v>4735634.1899999985</v>
      </c>
      <c r="AD236" s="153">
        <f t="shared" si="148"/>
        <v>413.73593800978784</v>
      </c>
      <c r="AE236" s="105">
        <f t="shared" si="149"/>
        <v>384.31486133768357</v>
      </c>
      <c r="AF236" s="105">
        <f t="shared" si="150"/>
        <v>0</v>
      </c>
      <c r="AG236" s="105">
        <f t="shared" si="151"/>
        <v>223.74747145187598</v>
      </c>
      <c r="AH236" s="105">
        <f t="shared" si="152"/>
        <v>2.7339641109298531</v>
      </c>
      <c r="AI236" s="105">
        <f t="shared" si="153"/>
        <v>100.30580750407829</v>
      </c>
      <c r="AJ236" s="105">
        <f t="shared" si="154"/>
        <v>0</v>
      </c>
      <c r="AK236" s="105">
        <f t="shared" si="155"/>
        <v>124.5730179445351</v>
      </c>
      <c r="AL236" s="105">
        <f t="shared" si="156"/>
        <v>34.286851549755305</v>
      </c>
      <c r="AM236" s="105">
        <f t="shared" si="157"/>
        <v>106.50424143556278</v>
      </c>
      <c r="AN236" s="105">
        <f t="shared" si="158"/>
        <v>9.4314681892332786</v>
      </c>
      <c r="AO236" s="105">
        <f t="shared" si="159"/>
        <v>104.42406199021214</v>
      </c>
      <c r="AP236" s="105">
        <f t="shared" si="160"/>
        <v>93.140913539967357</v>
      </c>
      <c r="AQ236" s="105">
        <f t="shared" si="161"/>
        <v>6.7726101141924984</v>
      </c>
      <c r="AR236" s="105">
        <f t="shared" si="162"/>
        <v>0</v>
      </c>
      <c r="AS236" s="105">
        <f t="shared" si="163"/>
        <v>35.449853181076676</v>
      </c>
      <c r="AT236" s="105">
        <f t="shared" si="164"/>
        <v>0</v>
      </c>
      <c r="AU236" s="105">
        <f t="shared" si="165"/>
        <v>0</v>
      </c>
      <c r="AV236" s="105">
        <f t="shared" si="166"/>
        <v>0.88399673735725937</v>
      </c>
      <c r="AW236" s="105">
        <f t="shared" si="167"/>
        <v>872.82417618270813</v>
      </c>
      <c r="AX236" s="105">
        <f t="shared" si="168"/>
        <v>5015.0430831973881</v>
      </c>
      <c r="AY236" s="105">
        <f t="shared" si="169"/>
        <v>155.1980913539968</v>
      </c>
      <c r="AZ236" s="105">
        <f t="shared" si="170"/>
        <v>10.876182707993475</v>
      </c>
      <c r="BA236" s="105">
        <f t="shared" si="171"/>
        <v>31.094665579119095</v>
      </c>
      <c r="BB236" s="2"/>
      <c r="BC236" s="105">
        <f t="shared" si="172"/>
        <v>32.107390443492434</v>
      </c>
      <c r="BD236" s="105">
        <f t="shared" si="173"/>
        <v>29.82420953220106</v>
      </c>
      <c r="BE236" s="105">
        <f t="shared" si="174"/>
        <v>0</v>
      </c>
      <c r="BF236" s="105">
        <f t="shared" si="175"/>
        <v>17.363605059804129</v>
      </c>
      <c r="BG236" s="105">
        <f t="shared" si="176"/>
        <v>0.21216540576671833</v>
      </c>
      <c r="BH236" s="105">
        <f t="shared" si="177"/>
        <v>7.7840898733023414</v>
      </c>
      <c r="BI236" s="105">
        <f t="shared" si="178"/>
        <v>0</v>
      </c>
      <c r="BJ236" s="105">
        <f t="shared" si="179"/>
        <v>9.6673123082064851</v>
      </c>
      <c r="BK236" s="105">
        <f t="shared" si="180"/>
        <v>2.6607824669077065</v>
      </c>
      <c r="BL236" s="105">
        <f t="shared" si="181"/>
        <v>8.2651105439593255</v>
      </c>
      <c r="BM236" s="105">
        <f t="shared" si="182"/>
        <v>0.73191570706610354</v>
      </c>
      <c r="BN236" s="105">
        <f t="shared" si="183"/>
        <v>8.1036811695480058</v>
      </c>
      <c r="BO236" s="105">
        <f t="shared" si="184"/>
        <v>7.228068443067075</v>
      </c>
      <c r="BP236" s="105">
        <f t="shared" si="185"/>
        <v>0.52557879865098922</v>
      </c>
      <c r="BQ236" s="105">
        <f t="shared" si="186"/>
        <v>0</v>
      </c>
      <c r="BR236" s="105">
        <f t="shared" si="187"/>
        <v>2.7510355583913149</v>
      </c>
      <c r="BS236" s="105">
        <f t="shared" si="188"/>
        <v>0</v>
      </c>
      <c r="BT236" s="105">
        <f t="shared" si="189"/>
        <v>0</v>
      </c>
      <c r="BU236" s="105">
        <f t="shared" si="190"/>
        <v>6.860131255127154E-2</v>
      </c>
      <c r="BV236" s="105">
        <f t="shared" si="191"/>
        <v>67.734281793414979</v>
      </c>
      <c r="BW236" s="105">
        <f t="shared" si="192"/>
        <v>389.18530291981875</v>
      </c>
      <c r="BX236" s="105">
        <f t="shared" si="193"/>
        <v>12.043927678019834</v>
      </c>
      <c r="BY236" s="105">
        <f t="shared" si="194"/>
        <v>0.8440307274734401</v>
      </c>
      <c r="BZ236" s="105">
        <f t="shared" si="195"/>
        <v>2.4130574038627097</v>
      </c>
    </row>
    <row r="237" spans="1:78" x14ac:dyDescent="0.3">
      <c r="A237" s="18" t="s">
        <v>506</v>
      </c>
      <c r="B237" s="21" t="s">
        <v>507</v>
      </c>
      <c r="C237" s="22">
        <f>_xlfn.XLOOKUP(A237,Rankings!K:K,Rankings!L:L)</f>
        <v>1889</v>
      </c>
      <c r="D237" s="118">
        <f>_xlfn.XLOOKUP(A237,Rankings!K:K,Rankings!M:M)</f>
        <v>13237.58</v>
      </c>
      <c r="E237" s="121">
        <v>801169.51</v>
      </c>
      <c r="F237" s="121">
        <v>808406.57</v>
      </c>
      <c r="G237" s="121">
        <v>0</v>
      </c>
      <c r="H237" s="121">
        <v>284186.86</v>
      </c>
      <c r="I237" s="121">
        <v>197487.93000000002</v>
      </c>
      <c r="J237" s="121">
        <v>256586.88000000003</v>
      </c>
      <c r="K237" s="121">
        <v>0</v>
      </c>
      <c r="L237" s="121">
        <v>115120.22</v>
      </c>
      <c r="M237" s="121">
        <v>0</v>
      </c>
      <c r="N237" s="121">
        <v>57999.62</v>
      </c>
      <c r="O237" s="121">
        <v>57134.879999999997</v>
      </c>
      <c r="P237" s="121">
        <v>59232.179999999993</v>
      </c>
      <c r="Q237" s="121">
        <v>41254.459999999992</v>
      </c>
      <c r="R237" s="121">
        <v>51978.839999999982</v>
      </c>
      <c r="S237" s="121">
        <v>0</v>
      </c>
      <c r="T237" s="121">
        <v>57030.069999999992</v>
      </c>
      <c r="U237" s="121">
        <v>605275.65</v>
      </c>
      <c r="V237" s="121">
        <v>0</v>
      </c>
      <c r="W237" s="121">
        <v>104040.22000000002</v>
      </c>
      <c r="X237" s="121">
        <v>0</v>
      </c>
      <c r="Y237" s="121">
        <v>7650543.4800000004</v>
      </c>
      <c r="Z237" s="121">
        <v>294483.83</v>
      </c>
      <c r="AA237" s="121">
        <v>12157.8</v>
      </c>
      <c r="AB237" s="121">
        <v>9031.49</v>
      </c>
      <c r="AC237" s="121">
        <f t="shared" si="147"/>
        <v>11463120.490000002</v>
      </c>
      <c r="AD237" s="153">
        <f t="shared" si="148"/>
        <v>424.12361566966649</v>
      </c>
      <c r="AE237" s="105">
        <f t="shared" si="149"/>
        <v>427.9547750132345</v>
      </c>
      <c r="AF237" s="105">
        <f t="shared" si="150"/>
        <v>0</v>
      </c>
      <c r="AG237" s="105">
        <f t="shared" si="151"/>
        <v>150.4430174695606</v>
      </c>
      <c r="AH237" s="105">
        <f t="shared" si="152"/>
        <v>104.54628374801483</v>
      </c>
      <c r="AI237" s="105">
        <f t="shared" si="153"/>
        <v>135.83212281630495</v>
      </c>
      <c r="AJ237" s="105">
        <f t="shared" si="154"/>
        <v>0</v>
      </c>
      <c r="AK237" s="105">
        <f t="shared" si="155"/>
        <v>60.942413975648492</v>
      </c>
      <c r="AL237" s="105">
        <f t="shared" si="156"/>
        <v>0</v>
      </c>
      <c r="AM237" s="105">
        <f t="shared" si="157"/>
        <v>30.703875066172579</v>
      </c>
      <c r="AN237" s="105">
        <f t="shared" si="158"/>
        <v>30.246098464796187</v>
      </c>
      <c r="AO237" s="105">
        <f t="shared" si="159"/>
        <v>31.356368448914765</v>
      </c>
      <c r="AP237" s="105">
        <f t="shared" si="160"/>
        <v>21.839311805187926</v>
      </c>
      <c r="AQ237" s="105">
        <f t="shared" si="161"/>
        <v>27.516590788777123</v>
      </c>
      <c r="AR237" s="105">
        <f t="shared" si="162"/>
        <v>0</v>
      </c>
      <c r="AS237" s="105">
        <f t="shared" si="163"/>
        <v>30.190614081524611</v>
      </c>
      <c r="AT237" s="105">
        <f t="shared" si="164"/>
        <v>320.42120169401801</v>
      </c>
      <c r="AU237" s="105">
        <f t="shared" si="165"/>
        <v>0</v>
      </c>
      <c r="AV237" s="105">
        <f t="shared" si="166"/>
        <v>55.076876654314461</v>
      </c>
      <c r="AW237" s="105">
        <f t="shared" si="167"/>
        <v>0</v>
      </c>
      <c r="AX237" s="105">
        <f t="shared" si="168"/>
        <v>4050.0494865007945</v>
      </c>
      <c r="AY237" s="105">
        <f t="shared" si="169"/>
        <v>155.89403388035998</v>
      </c>
      <c r="AZ237" s="105">
        <f t="shared" si="170"/>
        <v>6.4361037586024343</v>
      </c>
      <c r="BA237" s="105">
        <f t="shared" si="171"/>
        <v>4.7810958178930649</v>
      </c>
      <c r="BB237" s="2"/>
      <c r="BC237" s="105">
        <f t="shared" si="172"/>
        <v>60.522354539122709</v>
      </c>
      <c r="BD237" s="105">
        <f t="shared" si="173"/>
        <v>61.069060205868439</v>
      </c>
      <c r="BE237" s="105">
        <f t="shared" si="174"/>
        <v>0</v>
      </c>
      <c r="BF237" s="105">
        <f t="shared" si="175"/>
        <v>21.468188294235048</v>
      </c>
      <c r="BG237" s="105">
        <f t="shared" si="176"/>
        <v>14.918733635604093</v>
      </c>
      <c r="BH237" s="105">
        <f t="shared" si="177"/>
        <v>19.383216569795991</v>
      </c>
      <c r="BI237" s="105">
        <f t="shared" si="178"/>
        <v>0</v>
      </c>
      <c r="BJ237" s="105">
        <f t="shared" si="179"/>
        <v>8.6964702007466617</v>
      </c>
      <c r="BK237" s="105">
        <f t="shared" si="180"/>
        <v>0</v>
      </c>
      <c r="BL237" s="105">
        <f t="shared" si="181"/>
        <v>4.3814367882951419</v>
      </c>
      <c r="BM237" s="105">
        <f t="shared" si="182"/>
        <v>4.3161121594732572</v>
      </c>
      <c r="BN237" s="105">
        <f t="shared" si="183"/>
        <v>4.4745474626026809</v>
      </c>
      <c r="BO237" s="105">
        <f t="shared" si="184"/>
        <v>3.1164653962431195</v>
      </c>
      <c r="BP237" s="105">
        <f t="shared" si="185"/>
        <v>3.9266119638181589</v>
      </c>
      <c r="BQ237" s="105">
        <f t="shared" si="186"/>
        <v>0</v>
      </c>
      <c r="BR237" s="105">
        <f t="shared" si="187"/>
        <v>4.308194549154754</v>
      </c>
      <c r="BS237" s="105">
        <f t="shared" si="188"/>
        <v>45.724040950083022</v>
      </c>
      <c r="BT237" s="105">
        <f t="shared" si="189"/>
        <v>0</v>
      </c>
      <c r="BU237" s="105">
        <f t="shared" si="190"/>
        <v>7.8594592062899729</v>
      </c>
      <c r="BV237" s="105">
        <f t="shared" si="191"/>
        <v>0</v>
      </c>
      <c r="BW237" s="105">
        <f t="shared" si="192"/>
        <v>577.94124605856962</v>
      </c>
      <c r="BX237" s="105">
        <f t="shared" si="193"/>
        <v>22.246047238241431</v>
      </c>
      <c r="BY237" s="105">
        <f t="shared" si="194"/>
        <v>0.91843071014490563</v>
      </c>
      <c r="BZ237" s="105">
        <f t="shared" si="195"/>
        <v>0.68226141031820009</v>
      </c>
    </row>
    <row r="238" spans="1:78" x14ac:dyDescent="0.3">
      <c r="A238" s="18" t="s">
        <v>509</v>
      </c>
      <c r="B238" s="21" t="s">
        <v>510</v>
      </c>
      <c r="C238" s="22">
        <f>_xlfn.XLOOKUP(A238,Rankings!K:K,Rankings!L:L)</f>
        <v>1182</v>
      </c>
      <c r="D238" s="118">
        <f>_xlfn.XLOOKUP(A238,Rankings!K:K,Rankings!M:M)</f>
        <v>13667.4</v>
      </c>
      <c r="E238" s="121">
        <v>516791.54000000004</v>
      </c>
      <c r="F238" s="121">
        <v>206894.88999999998</v>
      </c>
      <c r="G238" s="121">
        <v>0</v>
      </c>
      <c r="H238" s="121">
        <v>143499.76999999999</v>
      </c>
      <c r="I238" s="121">
        <v>131057.85999999999</v>
      </c>
      <c r="J238" s="121">
        <v>164102.25</v>
      </c>
      <c r="K238" s="121">
        <v>64031.7</v>
      </c>
      <c r="L238" s="121">
        <v>129589.98999999999</v>
      </c>
      <c r="M238" s="121">
        <v>0</v>
      </c>
      <c r="N238" s="121">
        <v>84594.62000000001</v>
      </c>
      <c r="O238" s="121">
        <v>60664.260000000009</v>
      </c>
      <c r="P238" s="121">
        <v>85031.14</v>
      </c>
      <c r="Q238" s="121">
        <v>17907.580000000002</v>
      </c>
      <c r="R238" s="121">
        <v>29117.200000000004</v>
      </c>
      <c r="S238" s="121">
        <v>0</v>
      </c>
      <c r="T238" s="121">
        <v>39157.58</v>
      </c>
      <c r="U238" s="121">
        <v>0</v>
      </c>
      <c r="V238" s="121">
        <v>0</v>
      </c>
      <c r="W238" s="121">
        <v>170228.7</v>
      </c>
      <c r="X238" s="121">
        <v>540912.5</v>
      </c>
      <c r="Y238" s="121">
        <v>5276366.46</v>
      </c>
      <c r="Z238" s="121">
        <v>215367.46</v>
      </c>
      <c r="AA238" s="121">
        <v>8344.4</v>
      </c>
      <c r="AB238" s="121">
        <v>20119.21</v>
      </c>
      <c r="AC238" s="121">
        <f t="shared" ref="AC238:AC239" si="196">SUM(E238:AB238)</f>
        <v>7903779.1100000003</v>
      </c>
      <c r="AD238" s="153">
        <f t="shared" ref="AD238:AD243" si="197">E238/$C238</f>
        <v>437.21788494077839</v>
      </c>
      <c r="AE238" s="105">
        <f t="shared" ref="AE238:AE243" si="198">F238/$C238</f>
        <v>175.03797800338407</v>
      </c>
      <c r="AF238" s="105">
        <f t="shared" ref="AF238:AF243" si="199">G238/$C238</f>
        <v>0</v>
      </c>
      <c r="AG238" s="105">
        <f t="shared" ref="AG238:AG243" si="200">H238/$C238</f>
        <v>121.40420473773264</v>
      </c>
      <c r="AH238" s="105">
        <f t="shared" ref="AH238:AH243" si="201">I238/$C238</f>
        <v>110.87805414551606</v>
      </c>
      <c r="AI238" s="105">
        <f t="shared" ref="AI238:AI239" si="202">J238/$C238</f>
        <v>138.83439086294416</v>
      </c>
      <c r="AJ238" s="105">
        <f t="shared" ref="AJ238:AJ239" si="203">K238/$C238</f>
        <v>54.172335025380711</v>
      </c>
      <c r="AK238" s="105">
        <f t="shared" ref="AK238:AK239" si="204">L238/$C238</f>
        <v>109.6362013536379</v>
      </c>
      <c r="AL238" s="105">
        <f t="shared" ref="AL238:AL239" si="205">M238/$C238</f>
        <v>0</v>
      </c>
      <c r="AM238" s="105">
        <f t="shared" ref="AM238:AM239" si="206">N238/$C238</f>
        <v>71.5690524534687</v>
      </c>
      <c r="AN238" s="105">
        <f t="shared" ref="AN238:AN239" si="207">O238/$C238</f>
        <v>51.323401015228434</v>
      </c>
      <c r="AO238" s="105">
        <f t="shared" ref="AO238:AO239" si="208">P238/$C238</f>
        <v>71.938358714043986</v>
      </c>
      <c r="AP238" s="105">
        <f t="shared" ref="AP238:AP239" si="209">Q238/$C238</f>
        <v>15.150236886632827</v>
      </c>
      <c r="AQ238" s="105">
        <f t="shared" ref="AQ238:AQ239" si="210">R238/$C238</f>
        <v>24.633840947546535</v>
      </c>
      <c r="AR238" s="105">
        <f t="shared" ref="AR238:AR239" si="211">S238/$C238</f>
        <v>0</v>
      </c>
      <c r="AS238" s="105">
        <f t="shared" ref="AS238:AS239" si="212">T238/$C238</f>
        <v>33.128240270727581</v>
      </c>
      <c r="AT238" s="105">
        <f t="shared" ref="AT238:AT239" si="213">U238/$C238</f>
        <v>0</v>
      </c>
      <c r="AU238" s="105">
        <f t="shared" ref="AU238:AU239" si="214">V238/$C238</f>
        <v>0</v>
      </c>
      <c r="AV238" s="105">
        <f t="shared" ref="AV238:AV239" si="215">W238/$C238</f>
        <v>144.01751269035535</v>
      </c>
      <c r="AW238" s="105">
        <f t="shared" ref="AW238:AW239" si="216">X238/$C238</f>
        <v>457.62478849407785</v>
      </c>
      <c r="AX238" s="105">
        <f t="shared" ref="AX238:AX239" si="217">Y238/$C238</f>
        <v>4463.9310152284261</v>
      </c>
      <c r="AY238" s="105">
        <f t="shared" ref="AY238:AY239" si="218">Z238/$C238</f>
        <v>182.20597292724196</v>
      </c>
      <c r="AZ238" s="105">
        <f t="shared" ref="AZ238:AZ239" si="219">AA238/$C238</f>
        <v>7.059560067681895</v>
      </c>
      <c r="BA238" s="105">
        <f t="shared" ref="BA238:BA239" si="220">AB238/$C238</f>
        <v>17.0213282571912</v>
      </c>
      <c r="BB238" s="2"/>
      <c r="BC238" s="105">
        <f t="shared" ref="BC238:BC239" si="221">E238/$D238</f>
        <v>37.811986186107092</v>
      </c>
      <c r="BD238" s="105">
        <f t="shared" ref="BD238:BD239" si="222">F238/$D238</f>
        <v>15.137838213559272</v>
      </c>
      <c r="BE238" s="105">
        <f t="shared" ref="BE238:BE239" si="223">G238/$D238</f>
        <v>0</v>
      </c>
      <c r="BF238" s="105">
        <f t="shared" ref="BF238:BF239" si="224">H238/$D238</f>
        <v>10.499419787230929</v>
      </c>
      <c r="BG238" s="105">
        <f t="shared" ref="BG238:BG239" si="225">I238/$D238</f>
        <v>9.5890849759281203</v>
      </c>
      <c r="BH238" s="105">
        <f t="shared" ref="BH238:BH239" si="226">J238/$D238</f>
        <v>12.006837437991132</v>
      </c>
      <c r="BI238" s="105">
        <f t="shared" ref="BI238:BI239" si="227">K238/$D238</f>
        <v>4.6849949514904079</v>
      </c>
      <c r="BJ238" s="105">
        <f t="shared" ref="BJ238:BJ239" si="228">L238/$D238</f>
        <v>9.4816856168693384</v>
      </c>
      <c r="BK238" s="105">
        <f t="shared" ref="BK238:BK239" si="229">M238/$D238</f>
        <v>0</v>
      </c>
      <c r="BL238" s="105">
        <f t="shared" ref="BL238:BL239" si="230">N238/$D238</f>
        <v>6.189518123417769</v>
      </c>
      <c r="BM238" s="105">
        <f t="shared" ref="BM238:BM239" si="231">O238/$D238</f>
        <v>4.4386101233592354</v>
      </c>
      <c r="BN238" s="105">
        <f t="shared" ref="BN238:BN239" si="232">P238/$D238</f>
        <v>6.2214568974347717</v>
      </c>
      <c r="BO238" s="105">
        <f t="shared" ref="BO238:BO239" si="233">Q238/$D238</f>
        <v>1.3102404261234764</v>
      </c>
      <c r="BP238" s="105">
        <f t="shared" ref="BP238:BP239" si="234">R238/$D238</f>
        <v>2.1304125144504447</v>
      </c>
      <c r="BQ238" s="105">
        <f t="shared" ref="BQ238:BQ239" si="235">S238/$D238</f>
        <v>0</v>
      </c>
      <c r="BR238" s="105">
        <f t="shared" ref="BR238:BR239" si="236">T238/$D238</f>
        <v>2.8650350468999228</v>
      </c>
      <c r="BS238" s="105">
        <f t="shared" ref="BS238:BS239" si="237">U238/$D238</f>
        <v>0</v>
      </c>
      <c r="BT238" s="105">
        <f t="shared" ref="BT238:BT239" si="238">V238/$D238</f>
        <v>0</v>
      </c>
      <c r="BU238" s="105">
        <f t="shared" ref="BU238:BU239" si="239">W238/$D238</f>
        <v>12.45509021467141</v>
      </c>
      <c r="BV238" s="105">
        <f t="shared" ref="BV238:BV239" si="240">X238/$D238</f>
        <v>39.576839779328914</v>
      </c>
      <c r="BW238" s="105">
        <f t="shared" ref="BW238:BW239" si="241">Y238/$D238</f>
        <v>386.05487949427106</v>
      </c>
      <c r="BX238" s="105">
        <f t="shared" ref="BX238:BX239" si="242">Z238/$D238</f>
        <v>15.757749096389949</v>
      </c>
      <c r="BY238" s="105">
        <f t="shared" ref="BY238:BY239" si="243">AA238/$D238</f>
        <v>0.61053309334621064</v>
      </c>
      <c r="BZ238" s="105">
        <f t="shared" ref="BZ238:BZ239" si="244">AB238/$D238</f>
        <v>1.4720583285774909</v>
      </c>
    </row>
    <row r="239" spans="1:78" x14ac:dyDescent="0.3">
      <c r="A239" s="18" t="s">
        <v>511</v>
      </c>
      <c r="B239" s="21" t="s">
        <v>512</v>
      </c>
      <c r="C239" s="22">
        <f>_xlfn.XLOOKUP(A239,Rankings!K:K,Rankings!L:L)</f>
        <v>1415</v>
      </c>
      <c r="D239" s="118">
        <f>_xlfn.XLOOKUP(A239,Rankings!K:K,Rankings!M:M)</f>
        <v>12058.27</v>
      </c>
      <c r="E239" s="121">
        <v>517516.37999999995</v>
      </c>
      <c r="F239" s="121">
        <v>451499.35</v>
      </c>
      <c r="G239" s="121">
        <v>0</v>
      </c>
      <c r="H239" s="121">
        <v>209097.55</v>
      </c>
      <c r="I239" s="121">
        <v>368197.08999999997</v>
      </c>
      <c r="J239" s="121">
        <v>185222.71000000002</v>
      </c>
      <c r="K239" s="121">
        <v>122239.81999999999</v>
      </c>
      <c r="L239" s="121">
        <v>112660.64</v>
      </c>
      <c r="M239" s="121">
        <v>0</v>
      </c>
      <c r="N239" s="121">
        <v>125093.73000000001</v>
      </c>
      <c r="O239" s="121">
        <v>31142.399999999998</v>
      </c>
      <c r="P239" s="121">
        <v>288236.53999999998</v>
      </c>
      <c r="Q239" s="121">
        <v>53768.43</v>
      </c>
      <c r="R239" s="121">
        <v>0</v>
      </c>
      <c r="S239" s="121">
        <v>0</v>
      </c>
      <c r="T239" s="121">
        <v>12938.62</v>
      </c>
      <c r="U239" s="121">
        <v>0</v>
      </c>
      <c r="V239" s="121">
        <v>0</v>
      </c>
      <c r="W239" s="121">
        <v>87308.180000000022</v>
      </c>
      <c r="X239" s="121">
        <v>188971.43000000002</v>
      </c>
      <c r="Y239" s="121">
        <v>5934137</v>
      </c>
      <c r="Z239" s="121">
        <v>284965.79000000004</v>
      </c>
      <c r="AA239" s="121">
        <v>21954.52</v>
      </c>
      <c r="AB239" s="121">
        <v>37554.559999999998</v>
      </c>
      <c r="AC239" s="121">
        <f t="shared" si="196"/>
        <v>9032504.7400000002</v>
      </c>
      <c r="AD239" s="153">
        <f t="shared" si="197"/>
        <v>365.73595759717313</v>
      </c>
      <c r="AE239" s="105">
        <f t="shared" si="198"/>
        <v>319.08081272084803</v>
      </c>
      <c r="AF239" s="105">
        <f t="shared" si="199"/>
        <v>0</v>
      </c>
      <c r="AG239" s="105">
        <f t="shared" si="200"/>
        <v>147.77212014134275</v>
      </c>
      <c r="AH239" s="105">
        <f t="shared" si="201"/>
        <v>260.20995759717312</v>
      </c>
      <c r="AI239" s="105">
        <f t="shared" si="202"/>
        <v>130.89944169611309</v>
      </c>
      <c r="AJ239" s="105">
        <f t="shared" si="203"/>
        <v>86.388565371024725</v>
      </c>
      <c r="AK239" s="105">
        <f t="shared" si="204"/>
        <v>79.618826855123672</v>
      </c>
      <c r="AL239" s="105">
        <f t="shared" si="205"/>
        <v>0</v>
      </c>
      <c r="AM239" s="105">
        <f t="shared" si="206"/>
        <v>88.405462897526505</v>
      </c>
      <c r="AN239" s="105">
        <f t="shared" si="207"/>
        <v>22.008763250883391</v>
      </c>
      <c r="AO239" s="105">
        <f t="shared" si="208"/>
        <v>203.70073498233214</v>
      </c>
      <c r="AP239" s="105">
        <f t="shared" si="209"/>
        <v>37.998890459363956</v>
      </c>
      <c r="AQ239" s="105">
        <f t="shared" si="210"/>
        <v>0</v>
      </c>
      <c r="AR239" s="105">
        <f t="shared" si="211"/>
        <v>0</v>
      </c>
      <c r="AS239" s="105">
        <f t="shared" si="212"/>
        <v>9.1439010600706716</v>
      </c>
      <c r="AT239" s="105">
        <f t="shared" si="213"/>
        <v>0</v>
      </c>
      <c r="AU239" s="105">
        <f t="shared" si="214"/>
        <v>0</v>
      </c>
      <c r="AV239" s="105">
        <f t="shared" si="215"/>
        <v>61.701893992932881</v>
      </c>
      <c r="AW239" s="105">
        <f t="shared" si="216"/>
        <v>133.54871378091875</v>
      </c>
      <c r="AX239" s="105">
        <f t="shared" si="217"/>
        <v>4193.7363957597172</v>
      </c>
      <c r="AY239" s="105">
        <f t="shared" si="218"/>
        <v>201.38925088339226</v>
      </c>
      <c r="AZ239" s="105">
        <f t="shared" si="219"/>
        <v>15.515561837455831</v>
      </c>
      <c r="BA239" s="105">
        <f t="shared" si="220"/>
        <v>26.54032508833922</v>
      </c>
      <c r="BB239" s="2"/>
      <c r="BC239" s="105">
        <f t="shared" si="221"/>
        <v>42.917962526962818</v>
      </c>
      <c r="BD239" s="105">
        <f t="shared" si="222"/>
        <v>37.44312824310618</v>
      </c>
      <c r="BE239" s="105">
        <f t="shared" si="223"/>
        <v>0</v>
      </c>
      <c r="BF239" s="105">
        <f t="shared" si="224"/>
        <v>17.340592804772157</v>
      </c>
      <c r="BG239" s="105">
        <f t="shared" si="225"/>
        <v>30.534818842172214</v>
      </c>
      <c r="BH239" s="105">
        <f t="shared" si="226"/>
        <v>15.36063713949016</v>
      </c>
      <c r="BI239" s="105">
        <f t="shared" si="227"/>
        <v>10.137426015506369</v>
      </c>
      <c r="BJ239" s="105">
        <f t="shared" si="228"/>
        <v>9.343018525874772</v>
      </c>
      <c r="BK239" s="105">
        <f t="shared" si="229"/>
        <v>0</v>
      </c>
      <c r="BL239" s="105">
        <f t="shared" si="230"/>
        <v>10.374102586855329</v>
      </c>
      <c r="BM239" s="105">
        <f t="shared" si="231"/>
        <v>2.5826590381538974</v>
      </c>
      <c r="BN239" s="105">
        <f t="shared" si="232"/>
        <v>23.903639576821547</v>
      </c>
      <c r="BO239" s="105">
        <f t="shared" si="233"/>
        <v>4.45905009590928</v>
      </c>
      <c r="BP239" s="105">
        <f t="shared" si="234"/>
        <v>0</v>
      </c>
      <c r="BQ239" s="105">
        <f t="shared" si="235"/>
        <v>0</v>
      </c>
      <c r="BR239" s="105">
        <f t="shared" si="236"/>
        <v>1.0730079853909391</v>
      </c>
      <c r="BS239" s="105">
        <f t="shared" si="237"/>
        <v>0</v>
      </c>
      <c r="BT239" s="105">
        <f t="shared" si="238"/>
        <v>0</v>
      </c>
      <c r="BU239" s="105">
        <f t="shared" si="239"/>
        <v>7.2405228942460251</v>
      </c>
      <c r="BV239" s="105">
        <f t="shared" si="240"/>
        <v>15.671520873226426</v>
      </c>
      <c r="BW239" s="105">
        <f t="shared" si="241"/>
        <v>492.12175544253029</v>
      </c>
      <c r="BX239" s="105">
        <f t="shared" si="242"/>
        <v>23.632394199167877</v>
      </c>
      <c r="BY239" s="105">
        <f t="shared" si="243"/>
        <v>1.8207023063839174</v>
      </c>
      <c r="BZ239" s="105">
        <f t="shared" si="244"/>
        <v>3.1144235450027238</v>
      </c>
    </row>
    <row r="240" spans="1:78" x14ac:dyDescent="0.3">
      <c r="A240" s="24" t="s">
        <v>784</v>
      </c>
      <c r="B240" s="21" t="s">
        <v>791</v>
      </c>
      <c r="C240" s="22">
        <f t="shared" ref="C240:AC240" si="245">AVERAGE(C4:C47)</f>
        <v>148.73071770334926</v>
      </c>
      <c r="D240" s="118">
        <f t="shared" si="245"/>
        <v>939.11818181818194</v>
      </c>
      <c r="E240" s="118">
        <f t="shared" si="245"/>
        <v>53064.368409090908</v>
      </c>
      <c r="F240" s="118">
        <f t="shared" si="245"/>
        <v>8082.3827272727267</v>
      </c>
      <c r="G240" s="118">
        <f t="shared" si="245"/>
        <v>1.5043181818181817</v>
      </c>
      <c r="H240" s="118">
        <f t="shared" si="245"/>
        <v>13160.016363636363</v>
      </c>
      <c r="I240" s="118">
        <f t="shared" si="245"/>
        <v>20.947499999999998</v>
      </c>
      <c r="J240" s="118">
        <f t="shared" si="245"/>
        <v>7888.3250000000007</v>
      </c>
      <c r="K240" s="118">
        <f t="shared" si="245"/>
        <v>0</v>
      </c>
      <c r="L240" s="118">
        <f t="shared" si="245"/>
        <v>10835.523863636365</v>
      </c>
      <c r="M240" s="118">
        <f t="shared" si="245"/>
        <v>3818.4856818181815</v>
      </c>
      <c r="N240" s="118">
        <f t="shared" si="245"/>
        <v>9097.9206818181829</v>
      </c>
      <c r="O240" s="118">
        <f t="shared" si="245"/>
        <v>0</v>
      </c>
      <c r="P240" s="118">
        <f t="shared" si="245"/>
        <v>12915.617045454541</v>
      </c>
      <c r="Q240" s="118">
        <f t="shared" si="245"/>
        <v>15532.713636363636</v>
      </c>
      <c r="R240" s="118">
        <f t="shared" si="245"/>
        <v>31973.05568181819</v>
      </c>
      <c r="S240" s="118">
        <f t="shared" si="245"/>
        <v>-65.431818181818187</v>
      </c>
      <c r="T240" s="118">
        <f t="shared" si="245"/>
        <v>4554.1145454545449</v>
      </c>
      <c r="U240" s="118">
        <f t="shared" si="245"/>
        <v>0</v>
      </c>
      <c r="V240" s="118">
        <f t="shared" si="245"/>
        <v>0</v>
      </c>
      <c r="W240" s="118">
        <f t="shared" si="245"/>
        <v>21775.924090909091</v>
      </c>
      <c r="X240" s="118">
        <f t="shared" si="245"/>
        <v>242702.58181818176</v>
      </c>
      <c r="Y240" s="118">
        <f t="shared" si="245"/>
        <v>494504.79499999993</v>
      </c>
      <c r="Z240" s="118">
        <f t="shared" si="245"/>
        <v>0</v>
      </c>
      <c r="AA240" s="118">
        <f t="shared" si="245"/>
        <v>3162.8936363636367</v>
      </c>
      <c r="AB240" s="118">
        <f t="shared" si="245"/>
        <v>3958.3068181818189</v>
      </c>
      <c r="AC240" s="118">
        <f t="shared" si="245"/>
        <v>936984.04499999993</v>
      </c>
      <c r="AD240" s="153">
        <f t="shared" si="197"/>
        <v>356.78149899693489</v>
      </c>
      <c r="AE240" s="105">
        <f t="shared" si="198"/>
        <v>54.342390409178535</v>
      </c>
      <c r="AF240" s="105">
        <f t="shared" si="199"/>
        <v>1.0114374522273324E-2</v>
      </c>
      <c r="AG240" s="105">
        <f t="shared" si="200"/>
        <v>88.482168087729292</v>
      </c>
      <c r="AH240" s="105">
        <f t="shared" si="201"/>
        <v>0.14084178657552651</v>
      </c>
      <c r="AI240" s="105">
        <f t="shared" ref="AI240:AI243" si="246">J240/$C240</f>
        <v>53.03763151155939</v>
      </c>
      <c r="AJ240" s="105">
        <f t="shared" ref="AJ240:AJ243" si="247">K240/$C240</f>
        <v>0</v>
      </c>
      <c r="AK240" s="105">
        <f t="shared" ref="AK240:AK243" si="248">L240/$C240</f>
        <v>72.853301799083297</v>
      </c>
      <c r="AL240" s="105">
        <f t="shared" ref="AL240:AL243" si="249">M240/$C240</f>
        <v>25.67382004727725</v>
      </c>
      <c r="AM240" s="105">
        <f t="shared" ref="AM240:AM243" si="250">N240/$C240</f>
        <v>61.170421432137736</v>
      </c>
      <c r="AN240" s="105">
        <f t="shared" ref="AN240:AN243" si="251">O240/$C240</f>
        <v>0</v>
      </c>
      <c r="AO240" s="105">
        <f t="shared" ref="AO240:AO243" si="252">P240/$C240</f>
        <v>86.838934450752632</v>
      </c>
      <c r="AP240" s="105">
        <f t="shared" ref="AP240:AP243" si="253">Q240/$C240</f>
        <v>104.43514208910361</v>
      </c>
      <c r="AQ240" s="105">
        <f t="shared" ref="AQ240:AQ243" si="254">R240/$C240</f>
        <v>214.97277882831187</v>
      </c>
      <c r="AR240" s="105">
        <f t="shared" ref="AR240:AR243" si="255">S240/$C240</f>
        <v>-0.4399347975468334</v>
      </c>
      <c r="AS240" s="105">
        <f t="shared" ref="AS240:AS243" si="256">T240/$C240</f>
        <v>30.619865322898196</v>
      </c>
      <c r="AT240" s="105">
        <f t="shared" ref="AT240:AT243" si="257">U240/$C240</f>
        <v>0</v>
      </c>
      <c r="AU240" s="105">
        <f t="shared" ref="AU240:AU243" si="258">V240/$C240</f>
        <v>0</v>
      </c>
      <c r="AV240" s="105">
        <f t="shared" ref="AV240:AV243" si="259">W240/$C240</f>
        <v>146.41174618912447</v>
      </c>
      <c r="AW240" s="105">
        <f t="shared" ref="AW240:AW243" si="260">X240/$C240</f>
        <v>1631.8255271400224</v>
      </c>
      <c r="AX240" s="105">
        <f t="shared" ref="AX240:AX243" si="261">Y240/$C240</f>
        <v>3324.8329775851289</v>
      </c>
      <c r="AY240" s="105">
        <f t="shared" ref="AY240:AY243" si="262">Z240/$C240</f>
        <v>0</v>
      </c>
      <c r="AZ240" s="105">
        <f t="shared" ref="AZ240:AZ243" si="263">AA240/$C240</f>
        <v>21.265907172398535</v>
      </c>
      <c r="BA240" s="105">
        <f t="shared" ref="BA240:BA243" si="264">AB240/$C240</f>
        <v>26.613915936833283</v>
      </c>
      <c r="BC240" s="105">
        <f t="shared" ref="BC240:BC243" si="265">E240/$D240</f>
        <v>56.504462842318219</v>
      </c>
      <c r="BD240" s="105">
        <f t="shared" ref="BD240:BD243" si="266">F240/$D240</f>
        <v>8.6063531552810648</v>
      </c>
      <c r="BE240" s="105">
        <f t="shared" ref="BE240:BE243" si="267">G240/$D240</f>
        <v>1.6018411856383644E-3</v>
      </c>
      <c r="BF240" s="105">
        <f t="shared" ref="BF240:BF243" si="268">H240/$D240</f>
        <v>14.013163218880379</v>
      </c>
      <c r="BG240" s="105">
        <f t="shared" ref="BG240:BG243" si="269">I240/$D240</f>
        <v>2.230549935626264E-2</v>
      </c>
      <c r="BH240" s="105">
        <f t="shared" ref="BH240:BH243" si="270">J240/$D240</f>
        <v>8.399714916314144</v>
      </c>
      <c r="BI240" s="105">
        <f t="shared" ref="BI240:BI243" si="271">K240/$D240</f>
        <v>0</v>
      </c>
      <c r="BJ240" s="105">
        <f t="shared" ref="BJ240:BJ243" si="272">L240/$D240</f>
        <v>11.537976873856518</v>
      </c>
      <c r="BK240" s="105">
        <f t="shared" ref="BK240:BK243" si="273">M240/$D240</f>
        <v>4.0660331742543772</v>
      </c>
      <c r="BL240" s="105">
        <f t="shared" ref="BL240:BL243" si="274">N240/$D240</f>
        <v>9.6877271231232385</v>
      </c>
      <c r="BM240" s="105">
        <f t="shared" ref="BM240:BM243" si="275">O240/$D240</f>
        <v>0</v>
      </c>
      <c r="BN240" s="105">
        <f t="shared" ref="BN240:BN243" si="276">P240/$D240</f>
        <v>13.752919808718037</v>
      </c>
      <c r="BO240" s="105">
        <f t="shared" ref="BO240:BO243" si="277">Q240/$D240</f>
        <v>16.539679389756344</v>
      </c>
      <c r="BP240" s="105">
        <f t="shared" ref="BP240:BP243" si="278">R240/$D240</f>
        <v>34.045827565511168</v>
      </c>
      <c r="BQ240" s="105">
        <f t="shared" ref="BQ240:BQ243" si="279">S240/$D240</f>
        <v>-6.9673678402369724E-2</v>
      </c>
      <c r="BR240" s="105">
        <f t="shared" ref="BR240:BR243" si="280">T240/$D240</f>
        <v>4.8493519065273984</v>
      </c>
      <c r="BS240" s="105">
        <f t="shared" ref="BS240:BS243" si="281">U240/$D240</f>
        <v>0</v>
      </c>
      <c r="BT240" s="105">
        <f t="shared" ref="BT240:BT243" si="282">V240/$D240</f>
        <v>0</v>
      </c>
      <c r="BU240" s="105">
        <f t="shared" ref="BU240:BU243" si="283">W240/$D240</f>
        <v>23.187629110480817</v>
      </c>
      <c r="BV240" s="105">
        <f t="shared" ref="BV240:BV243" si="284">X240/$D240</f>
        <v>258.43667657280031</v>
      </c>
      <c r="BW240" s="105">
        <f t="shared" ref="BW240:BW243" si="285">Y240/$D240</f>
        <v>526.56290185183377</v>
      </c>
      <c r="BX240" s="105">
        <f t="shared" ref="BX240:BX243" si="286">Z240/$D240</f>
        <v>0</v>
      </c>
      <c r="BY240" s="105">
        <f t="shared" ref="BY240:BY243" si="287">AA240/$D240</f>
        <v>3.3679399436608812</v>
      </c>
      <c r="BZ240" s="105">
        <f t="shared" ref="BZ240:BZ243" si="288">AB240/$D240</f>
        <v>4.2149187342090748</v>
      </c>
    </row>
    <row r="241" spans="1:78" x14ac:dyDescent="0.3">
      <c r="A241" s="24" t="s">
        <v>785</v>
      </c>
      <c r="B241" s="21" t="s">
        <v>792</v>
      </c>
      <c r="C241" s="22">
        <f t="shared" ref="C241:AC241" si="289">AVERAGE(C48:C77)</f>
        <v>214.63333333333333</v>
      </c>
      <c r="D241" s="118">
        <f t="shared" si="289"/>
        <v>1315.4793333333332</v>
      </c>
      <c r="E241" s="118">
        <f t="shared" si="289"/>
        <v>74220.733666666652</v>
      </c>
      <c r="F241" s="118">
        <f t="shared" si="289"/>
        <v>18749.78466666667</v>
      </c>
      <c r="G241" s="118">
        <f t="shared" si="289"/>
        <v>0</v>
      </c>
      <c r="H241" s="118">
        <f t="shared" si="289"/>
        <v>25401.346666666668</v>
      </c>
      <c r="I241" s="118">
        <f t="shared" si="289"/>
        <v>186.09</v>
      </c>
      <c r="J241" s="118">
        <f t="shared" si="289"/>
        <v>14612.451666666666</v>
      </c>
      <c r="K241" s="118">
        <f t="shared" si="289"/>
        <v>0</v>
      </c>
      <c r="L241" s="118">
        <f t="shared" si="289"/>
        <v>14761.28</v>
      </c>
      <c r="M241" s="118">
        <f t="shared" si="289"/>
        <v>6008.4513333333325</v>
      </c>
      <c r="N241" s="118">
        <f t="shared" si="289"/>
        <v>12501.963333333331</v>
      </c>
      <c r="O241" s="118">
        <f t="shared" si="289"/>
        <v>0</v>
      </c>
      <c r="P241" s="118">
        <f t="shared" si="289"/>
        <v>22154.566666666662</v>
      </c>
      <c r="Q241" s="118">
        <f t="shared" si="289"/>
        <v>21124.852666666669</v>
      </c>
      <c r="R241" s="118">
        <f t="shared" si="289"/>
        <v>31241.71</v>
      </c>
      <c r="S241" s="118">
        <f t="shared" si="289"/>
        <v>0</v>
      </c>
      <c r="T241" s="118">
        <f t="shared" si="289"/>
        <v>9058.1783333333333</v>
      </c>
      <c r="U241" s="118">
        <f t="shared" si="289"/>
        <v>0</v>
      </c>
      <c r="V241" s="118">
        <f t="shared" si="289"/>
        <v>0</v>
      </c>
      <c r="W241" s="118">
        <f t="shared" si="289"/>
        <v>36637.161999999997</v>
      </c>
      <c r="X241" s="118">
        <f t="shared" si="289"/>
        <v>246506.88266666661</v>
      </c>
      <c r="Y241" s="118">
        <f t="shared" si="289"/>
        <v>716779.52899999998</v>
      </c>
      <c r="Z241" s="118">
        <f t="shared" si="289"/>
        <v>524.41333333333341</v>
      </c>
      <c r="AA241" s="118">
        <f t="shared" si="289"/>
        <v>5070.1433333333343</v>
      </c>
      <c r="AB241" s="118">
        <f t="shared" si="289"/>
        <v>5489.8823333333357</v>
      </c>
      <c r="AC241" s="118">
        <f t="shared" si="289"/>
        <v>1261029.4216666666</v>
      </c>
      <c r="AD241" s="153">
        <f t="shared" si="197"/>
        <v>345.80245535020958</v>
      </c>
      <c r="AE241" s="105">
        <f t="shared" si="198"/>
        <v>87.357282186674965</v>
      </c>
      <c r="AF241" s="105">
        <f t="shared" si="199"/>
        <v>0</v>
      </c>
      <c r="AG241" s="105">
        <f t="shared" si="200"/>
        <v>118.34763161981675</v>
      </c>
      <c r="AH241" s="105">
        <f t="shared" si="201"/>
        <v>0.86701351141481597</v>
      </c>
      <c r="AI241" s="105">
        <f t="shared" si="246"/>
        <v>68.080998602267428</v>
      </c>
      <c r="AJ241" s="105">
        <f t="shared" si="247"/>
        <v>0</v>
      </c>
      <c r="AK241" s="105">
        <f t="shared" si="248"/>
        <v>68.774405963658964</v>
      </c>
      <c r="AL241" s="105">
        <f t="shared" si="249"/>
        <v>27.994027022829631</v>
      </c>
      <c r="AM241" s="105">
        <f t="shared" si="250"/>
        <v>58.248004348501311</v>
      </c>
      <c r="AN241" s="105">
        <f t="shared" si="251"/>
        <v>0</v>
      </c>
      <c r="AO241" s="105">
        <f t="shared" si="252"/>
        <v>103.22053113837551</v>
      </c>
      <c r="AP241" s="105">
        <f t="shared" si="253"/>
        <v>98.42298182947664</v>
      </c>
      <c r="AQ241" s="105">
        <f t="shared" si="254"/>
        <v>145.55851840347881</v>
      </c>
      <c r="AR241" s="105">
        <f t="shared" si="255"/>
        <v>0</v>
      </c>
      <c r="AS241" s="105">
        <f t="shared" si="256"/>
        <v>42.20303618574313</v>
      </c>
      <c r="AT241" s="105">
        <f t="shared" si="257"/>
        <v>0</v>
      </c>
      <c r="AU241" s="105">
        <f t="shared" si="258"/>
        <v>0</v>
      </c>
      <c r="AV241" s="105">
        <f t="shared" si="259"/>
        <v>170.69651498679917</v>
      </c>
      <c r="AW241" s="105">
        <f t="shared" si="260"/>
        <v>1148.5023264482061</v>
      </c>
      <c r="AX241" s="105">
        <f t="shared" si="261"/>
        <v>3339.5536372107472</v>
      </c>
      <c r="AY241" s="105">
        <f t="shared" si="262"/>
        <v>2.4432986488585189</v>
      </c>
      <c r="AZ241" s="105">
        <f t="shared" si="263"/>
        <v>23.622348190712849</v>
      </c>
      <c r="BA241" s="105">
        <f t="shared" si="264"/>
        <v>25.57795775741576</v>
      </c>
      <c r="BC241" s="105">
        <f t="shared" si="265"/>
        <v>56.421056405801885</v>
      </c>
      <c r="BD241" s="105">
        <f t="shared" si="266"/>
        <v>14.253195919966313</v>
      </c>
      <c r="BE241" s="105">
        <f t="shared" si="267"/>
        <v>0</v>
      </c>
      <c r="BF241" s="105">
        <f t="shared" si="268"/>
        <v>19.309574862192186</v>
      </c>
      <c r="BG241" s="105">
        <f t="shared" si="269"/>
        <v>0.14146174347601559</v>
      </c>
      <c r="BH241" s="105">
        <f t="shared" si="270"/>
        <v>11.108081515533755</v>
      </c>
      <c r="BI241" s="105">
        <f t="shared" si="271"/>
        <v>0</v>
      </c>
      <c r="BJ241" s="105">
        <f t="shared" si="272"/>
        <v>11.221217715823739</v>
      </c>
      <c r="BK241" s="105">
        <f t="shared" si="273"/>
        <v>4.5674996034398614</v>
      </c>
      <c r="BL241" s="105">
        <f t="shared" si="274"/>
        <v>9.5037322263773039</v>
      </c>
      <c r="BM241" s="105">
        <f t="shared" si="275"/>
        <v>0</v>
      </c>
      <c r="BN241" s="105">
        <f t="shared" si="276"/>
        <v>16.841440306423156</v>
      </c>
      <c r="BO241" s="105">
        <f t="shared" si="277"/>
        <v>16.058673162989006</v>
      </c>
      <c r="BP241" s="105">
        <f t="shared" si="278"/>
        <v>23.749297467741798</v>
      </c>
      <c r="BQ241" s="105">
        <f t="shared" si="279"/>
        <v>0</v>
      </c>
      <c r="BR241" s="105">
        <f t="shared" si="280"/>
        <v>6.8858385713902015</v>
      </c>
      <c r="BS241" s="105">
        <f t="shared" si="281"/>
        <v>0</v>
      </c>
      <c r="BT241" s="105">
        <f t="shared" si="282"/>
        <v>0</v>
      </c>
      <c r="BU241" s="105">
        <f t="shared" si="283"/>
        <v>27.85080774105662</v>
      </c>
      <c r="BV241" s="105">
        <f t="shared" si="284"/>
        <v>187.38939975745214</v>
      </c>
      <c r="BW241" s="105">
        <f t="shared" si="285"/>
        <v>544.8808740945633</v>
      </c>
      <c r="BX241" s="105">
        <f t="shared" si="286"/>
        <v>0.3986480973475322</v>
      </c>
      <c r="BY241" s="105">
        <f t="shared" si="287"/>
        <v>3.8542173980688421</v>
      </c>
      <c r="BZ241" s="105">
        <f t="shared" si="288"/>
        <v>4.1732942466092231</v>
      </c>
    </row>
    <row r="242" spans="1:78" x14ac:dyDescent="0.3">
      <c r="A242" s="24" t="s">
        <v>776</v>
      </c>
      <c r="B242" s="21" t="s">
        <v>779</v>
      </c>
      <c r="C242" s="22">
        <f t="shared" ref="C242:AC242" si="290">AVERAGE(C78:C232)</f>
        <v>158.2501291001698</v>
      </c>
      <c r="D242" s="118">
        <f t="shared" si="290"/>
        <v>871.71259740259654</v>
      </c>
      <c r="E242" s="118">
        <f t="shared" si="290"/>
        <v>49803.209225806459</v>
      </c>
      <c r="F242" s="118">
        <f t="shared" si="290"/>
        <v>4554.1162580645159</v>
      </c>
      <c r="G242" s="118">
        <f t="shared" si="290"/>
        <v>8.5548387096774203E-2</v>
      </c>
      <c r="H242" s="118">
        <f t="shared" si="290"/>
        <v>13889.578903225804</v>
      </c>
      <c r="I242" s="118">
        <f t="shared" si="290"/>
        <v>598.54677419354834</v>
      </c>
      <c r="J242" s="118">
        <f t="shared" si="290"/>
        <v>7930.7467741935479</v>
      </c>
      <c r="K242" s="118">
        <f t="shared" si="290"/>
        <v>0</v>
      </c>
      <c r="L242" s="118">
        <f t="shared" si="290"/>
        <v>11434.950129032255</v>
      </c>
      <c r="M242" s="118">
        <f t="shared" si="290"/>
        <v>8580.0923870967745</v>
      </c>
      <c r="N242" s="118">
        <f t="shared" si="290"/>
        <v>7930.8857419354827</v>
      </c>
      <c r="O242" s="118">
        <f t="shared" si="290"/>
        <v>0</v>
      </c>
      <c r="P242" s="118">
        <f t="shared" si="290"/>
        <v>14439.952387096775</v>
      </c>
      <c r="Q242" s="118">
        <f t="shared" si="290"/>
        <v>17528.631354838712</v>
      </c>
      <c r="R242" s="118">
        <f t="shared" si="290"/>
        <v>25035.036129032265</v>
      </c>
      <c r="S242" s="118">
        <f t="shared" si="290"/>
        <v>353.32612903225811</v>
      </c>
      <c r="T242" s="118">
        <f t="shared" si="290"/>
        <v>5011.1106451612904</v>
      </c>
      <c r="U242" s="118">
        <f t="shared" si="290"/>
        <v>7.258064516129032</v>
      </c>
      <c r="V242" s="118">
        <f t="shared" si="290"/>
        <v>10.163870967741936</v>
      </c>
      <c r="W242" s="118">
        <f t="shared" si="290"/>
        <v>21746.284258064527</v>
      </c>
      <c r="X242" s="118">
        <f t="shared" si="290"/>
        <v>218559.49748387106</v>
      </c>
      <c r="Y242" s="118">
        <f t="shared" si="290"/>
        <v>518566.27380645199</v>
      </c>
      <c r="Z242" s="118">
        <f t="shared" si="290"/>
        <v>125.05238709677424</v>
      </c>
      <c r="AA242" s="118">
        <f t="shared" si="290"/>
        <v>3551.018774193547</v>
      </c>
      <c r="AB242" s="118">
        <f t="shared" si="290"/>
        <v>3177.5156129032252</v>
      </c>
      <c r="AC242" s="118">
        <f t="shared" si="290"/>
        <v>932833.33264516166</v>
      </c>
      <c r="AD242" s="153">
        <f t="shared" si="197"/>
        <v>314.71196585427003</v>
      </c>
      <c r="AE242" s="105">
        <f t="shared" si="198"/>
        <v>28.777962355922206</v>
      </c>
      <c r="AF242" s="105">
        <f t="shared" si="199"/>
        <v>5.4058968282182844E-4</v>
      </c>
      <c r="AG242" s="105">
        <f t="shared" si="200"/>
        <v>87.769779286776583</v>
      </c>
      <c r="AH242" s="105">
        <f t="shared" si="201"/>
        <v>3.782283007268056</v>
      </c>
      <c r="AI242" s="105">
        <f t="shared" si="246"/>
        <v>50.115262586443215</v>
      </c>
      <c r="AJ242" s="105">
        <f t="shared" si="247"/>
        <v>0</v>
      </c>
      <c r="AK242" s="105">
        <f t="shared" si="248"/>
        <v>72.258709639308506</v>
      </c>
      <c r="AL242" s="105">
        <f t="shared" si="249"/>
        <v>54.218549051961361</v>
      </c>
      <c r="AM242" s="105">
        <f t="shared" si="250"/>
        <v>50.116140738914396</v>
      </c>
      <c r="AN242" s="105">
        <f t="shared" si="251"/>
        <v>0</v>
      </c>
      <c r="AO242" s="105">
        <f t="shared" si="252"/>
        <v>91.247649965305982</v>
      </c>
      <c r="AP242" s="105">
        <f t="shared" si="253"/>
        <v>110.76535263831202</v>
      </c>
      <c r="AQ242" s="105">
        <f t="shared" si="254"/>
        <v>158.19915137753529</v>
      </c>
      <c r="AR242" s="105">
        <f t="shared" si="255"/>
        <v>2.2327067348463792</v>
      </c>
      <c r="AS242" s="105">
        <f t="shared" si="256"/>
        <v>31.665760234478782</v>
      </c>
      <c r="AT242" s="105">
        <f t="shared" si="257"/>
        <v>4.5864509289182273E-2</v>
      </c>
      <c r="AU242" s="105">
        <f t="shared" si="258"/>
        <v>6.4226620385935781E-2</v>
      </c>
      <c r="AV242" s="105">
        <f t="shared" si="259"/>
        <v>137.4171659872674</v>
      </c>
      <c r="AW242" s="105">
        <f t="shared" si="260"/>
        <v>1381.1015430232376</v>
      </c>
      <c r="AX242" s="105">
        <f t="shared" si="261"/>
        <v>3276.8774139716993</v>
      </c>
      <c r="AY242" s="105">
        <f t="shared" si="262"/>
        <v>0.79021981092740901</v>
      </c>
      <c r="AZ242" s="105">
        <f t="shared" si="263"/>
        <v>22.439278845363905</v>
      </c>
      <c r="BA242" s="105">
        <f t="shared" si="264"/>
        <v>20.079071220800767</v>
      </c>
      <c r="BC242" s="105">
        <f t="shared" si="265"/>
        <v>57.132602390057087</v>
      </c>
      <c r="BD242" s="105">
        <f t="shared" si="266"/>
        <v>5.2243322760669226</v>
      </c>
      <c r="BE242" s="105">
        <f t="shared" si="267"/>
        <v>9.8138293918980803E-5</v>
      </c>
      <c r="BF242" s="105">
        <f t="shared" si="268"/>
        <v>15.9336677531241</v>
      </c>
      <c r="BG242" s="105">
        <f t="shared" si="269"/>
        <v>0.68663315865459751</v>
      </c>
      <c r="BH242" s="105">
        <f t="shared" si="270"/>
        <v>9.0978916650102839</v>
      </c>
      <c r="BI242" s="105">
        <f t="shared" si="271"/>
        <v>0</v>
      </c>
      <c r="BJ242" s="105">
        <f t="shared" si="272"/>
        <v>13.117798415560896</v>
      </c>
      <c r="BK242" s="105">
        <f t="shared" si="273"/>
        <v>9.8427995794284673</v>
      </c>
      <c r="BL242" s="105">
        <f t="shared" si="274"/>
        <v>9.0980510842298159</v>
      </c>
      <c r="BM242" s="105">
        <f t="shared" si="275"/>
        <v>0</v>
      </c>
      <c r="BN242" s="105">
        <f t="shared" si="276"/>
        <v>16.565038098706914</v>
      </c>
      <c r="BO242" s="105">
        <f t="shared" si="277"/>
        <v>20.108268949041232</v>
      </c>
      <c r="BP242" s="105">
        <f t="shared" si="278"/>
        <v>28.719369438537488</v>
      </c>
      <c r="BQ242" s="105">
        <f t="shared" si="279"/>
        <v>0.40532410577184308</v>
      </c>
      <c r="BR242" s="105">
        <f t="shared" si="280"/>
        <v>5.7485811953305195</v>
      </c>
      <c r="BS242" s="105">
        <f t="shared" si="281"/>
        <v>8.3262127193705418E-3</v>
      </c>
      <c r="BT242" s="105">
        <f t="shared" si="282"/>
        <v>1.165965823830787E-2</v>
      </c>
      <c r="BU242" s="105">
        <f t="shared" si="283"/>
        <v>24.946621538866097</v>
      </c>
      <c r="BV242" s="105">
        <f t="shared" si="284"/>
        <v>250.7242617981008</v>
      </c>
      <c r="BW242" s="105">
        <f t="shared" si="285"/>
        <v>594.88216110631072</v>
      </c>
      <c r="BX242" s="105">
        <f t="shared" si="286"/>
        <v>0.14345598247563165</v>
      </c>
      <c r="BY242" s="105">
        <f t="shared" si="287"/>
        <v>4.0736118587414714</v>
      </c>
      <c r="BZ242" s="105">
        <f t="shared" si="288"/>
        <v>3.6451413256744574</v>
      </c>
    </row>
    <row r="243" spans="1:78" x14ac:dyDescent="0.3">
      <c r="A243" s="24" t="s">
        <v>777</v>
      </c>
      <c r="B243" s="21" t="s">
        <v>780</v>
      </c>
      <c r="C243" s="22">
        <f>AVERAGE(C233:C239)</f>
        <v>1076.2857142857142</v>
      </c>
      <c r="D243" s="118">
        <f>AVERAGE(D233:D239)</f>
        <v>9834.8871428571438</v>
      </c>
      <c r="E243" s="118">
        <f t="shared" ref="E243:AB243" si="291">AVERAGE(E233:E239)</f>
        <v>469002.04857142858</v>
      </c>
      <c r="F243" s="118">
        <f t="shared" si="291"/>
        <v>356302.71857142856</v>
      </c>
      <c r="G243" s="118">
        <f t="shared" si="291"/>
        <v>0</v>
      </c>
      <c r="H243" s="118">
        <f t="shared" si="291"/>
        <v>152968.00714285715</v>
      </c>
      <c r="I243" s="118">
        <f t="shared" si="291"/>
        <v>99796.102857142847</v>
      </c>
      <c r="J243" s="118">
        <f t="shared" si="291"/>
        <v>106795.14857142858</v>
      </c>
      <c r="K243" s="118">
        <f t="shared" si="291"/>
        <v>58999.16857142857</v>
      </c>
      <c r="L243" s="118">
        <f t="shared" si="291"/>
        <v>106982.92857142857</v>
      </c>
      <c r="M243" s="118">
        <f t="shared" si="291"/>
        <v>3002.5485714285719</v>
      </c>
      <c r="N243" s="118">
        <f t="shared" si="291"/>
        <v>70730.698571428569</v>
      </c>
      <c r="O243" s="118">
        <f t="shared" si="291"/>
        <v>34390.078571428574</v>
      </c>
      <c r="P243" s="118">
        <f t="shared" si="291"/>
        <v>96184.225714285785</v>
      </c>
      <c r="Q243" s="118">
        <f t="shared" si="291"/>
        <v>46099.801428571438</v>
      </c>
      <c r="R243" s="118">
        <f t="shared" si="291"/>
        <v>18039.170000000002</v>
      </c>
      <c r="S243" s="118">
        <f t="shared" si="291"/>
        <v>0</v>
      </c>
      <c r="T243" s="118">
        <f t="shared" si="291"/>
        <v>28589.185714285712</v>
      </c>
      <c r="U243" s="118">
        <f t="shared" si="291"/>
        <v>86467.95</v>
      </c>
      <c r="V243" s="118">
        <f t="shared" si="291"/>
        <v>0</v>
      </c>
      <c r="W243" s="118">
        <f t="shared" si="291"/>
        <v>81750.348571428563</v>
      </c>
      <c r="X243" s="118">
        <f t="shared" si="291"/>
        <v>438858.73285714292</v>
      </c>
      <c r="Y243" s="118">
        <f t="shared" si="291"/>
        <v>4612250.1757142851</v>
      </c>
      <c r="Z243" s="118">
        <f t="shared" si="291"/>
        <v>209169.11428571428</v>
      </c>
      <c r="AA243" s="118">
        <f t="shared" si="291"/>
        <v>12458.654285714283</v>
      </c>
      <c r="AB243" s="118">
        <f t="shared" si="291"/>
        <v>21531.168571428574</v>
      </c>
      <c r="AC243" s="118">
        <f t="shared" ref="AC243" si="292">AVERAGE(AC233:AC239)</f>
        <v>7110367.9757142868</v>
      </c>
      <c r="AD243" s="153">
        <f t="shared" si="197"/>
        <v>435.75980090257502</v>
      </c>
      <c r="AE243" s="105">
        <f t="shared" si="198"/>
        <v>331.04845102203348</v>
      </c>
      <c r="AF243" s="105">
        <f t="shared" si="199"/>
        <v>0</v>
      </c>
      <c r="AG243" s="105">
        <f t="shared" si="200"/>
        <v>142.12583620918505</v>
      </c>
      <c r="AH243" s="105">
        <f t="shared" si="201"/>
        <v>92.722686487921422</v>
      </c>
      <c r="AI243" s="105">
        <f t="shared" si="246"/>
        <v>99.225649057605537</v>
      </c>
      <c r="AJ243" s="105">
        <f t="shared" si="247"/>
        <v>54.817385187151579</v>
      </c>
      <c r="AK243" s="105">
        <f t="shared" si="248"/>
        <v>99.400119458455009</v>
      </c>
      <c r="AL243" s="105">
        <f t="shared" si="249"/>
        <v>2.7897318821343249</v>
      </c>
      <c r="AM243" s="105">
        <f t="shared" si="250"/>
        <v>65.717399787629418</v>
      </c>
      <c r="AN243" s="105">
        <f t="shared" si="251"/>
        <v>31.952555083620922</v>
      </c>
      <c r="AO243" s="105">
        <f t="shared" si="252"/>
        <v>89.366814441199963</v>
      </c>
      <c r="AP243" s="105">
        <f t="shared" si="253"/>
        <v>42.83230820281392</v>
      </c>
      <c r="AQ243" s="105">
        <f t="shared" si="254"/>
        <v>16.760577382532521</v>
      </c>
      <c r="AR243" s="105">
        <f t="shared" si="255"/>
        <v>0</v>
      </c>
      <c r="AS243" s="105">
        <f t="shared" si="256"/>
        <v>26.562821874170428</v>
      </c>
      <c r="AT243" s="105">
        <f t="shared" si="257"/>
        <v>80.339215556145476</v>
      </c>
      <c r="AU243" s="105">
        <f t="shared" si="258"/>
        <v>0</v>
      </c>
      <c r="AV243" s="105">
        <f t="shared" si="259"/>
        <v>75.955991505176527</v>
      </c>
      <c r="AW243" s="105">
        <f t="shared" si="260"/>
        <v>407.75300371648535</v>
      </c>
      <c r="AX243" s="105">
        <f t="shared" si="261"/>
        <v>4285.3399561985661</v>
      </c>
      <c r="AY243" s="105">
        <f t="shared" si="262"/>
        <v>194.34348287762145</v>
      </c>
      <c r="AZ243" s="105">
        <f t="shared" si="263"/>
        <v>11.575601274223517</v>
      </c>
      <c r="BA243" s="105">
        <f t="shared" si="264"/>
        <v>20.005067693124506</v>
      </c>
      <c r="BC243" s="105">
        <f t="shared" si="265"/>
        <v>47.687588251793429</v>
      </c>
      <c r="BD243" s="105">
        <f t="shared" si="266"/>
        <v>36.228450148531003</v>
      </c>
      <c r="BE243" s="105">
        <f t="shared" si="267"/>
        <v>0</v>
      </c>
      <c r="BF243" s="105">
        <f t="shared" si="268"/>
        <v>15.553610826531381</v>
      </c>
      <c r="BG243" s="105">
        <f t="shared" si="269"/>
        <v>10.147152825197644</v>
      </c>
      <c r="BH243" s="105">
        <f t="shared" si="270"/>
        <v>10.858807734158036</v>
      </c>
      <c r="BI243" s="105">
        <f t="shared" si="271"/>
        <v>5.9989675239210376</v>
      </c>
      <c r="BJ243" s="105">
        <f t="shared" si="272"/>
        <v>10.877900988332932</v>
      </c>
      <c r="BK243" s="105">
        <f t="shared" si="273"/>
        <v>0.30529568136521579</v>
      </c>
      <c r="BL243" s="105">
        <f t="shared" si="274"/>
        <v>7.1918159856871036</v>
      </c>
      <c r="BM243" s="105">
        <f t="shared" si="275"/>
        <v>3.4967435896206811</v>
      </c>
      <c r="BN243" s="105">
        <f t="shared" si="276"/>
        <v>9.7799013163198545</v>
      </c>
      <c r="BO243" s="105">
        <f t="shared" si="277"/>
        <v>4.6873747262115444</v>
      </c>
      <c r="BP243" s="105">
        <f t="shared" si="278"/>
        <v>1.8342020338384304</v>
      </c>
      <c r="BQ243" s="105">
        <f t="shared" si="279"/>
        <v>0</v>
      </c>
      <c r="BR243" s="105">
        <f t="shared" si="280"/>
        <v>2.9069154835243221</v>
      </c>
      <c r="BS243" s="105">
        <f t="shared" si="281"/>
        <v>8.7919615897981824</v>
      </c>
      <c r="BT243" s="105">
        <f t="shared" si="282"/>
        <v>0</v>
      </c>
      <c r="BU243" s="105">
        <f t="shared" si="283"/>
        <v>8.3122813087694656</v>
      </c>
      <c r="BV243" s="105">
        <f t="shared" si="284"/>
        <v>44.622650619420284</v>
      </c>
      <c r="BW243" s="105">
        <f t="shared" si="285"/>
        <v>468.96828694816884</v>
      </c>
      <c r="BX243" s="105">
        <f t="shared" si="286"/>
        <v>21.268074686309856</v>
      </c>
      <c r="BY243" s="105">
        <f t="shared" si="287"/>
        <v>1.2667816218676919</v>
      </c>
      <c r="BZ243" s="105">
        <f t="shared" si="288"/>
        <v>2.1892644276112692</v>
      </c>
    </row>
    <row r="244" spans="1:78" x14ac:dyDescent="0.3">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row>
    <row r="245" spans="1:78" x14ac:dyDescent="0.3">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row>
    <row r="246" spans="1:78" x14ac:dyDescent="0.3">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row>
  </sheetData>
  <autoFilter ref="A3:CF243" xr:uid="{00000000-0009-0000-0000-000009000000}"/>
  <pageMargins left="0.7" right="0.7" top="0.75" bottom="0.75" header="0.3" footer="0.3"/>
  <pageSetup paperSize="9" orientation="portrait" r:id="rId1"/>
  <headerFooter>
    <oddFooter>&amp;C_x000D_&amp;1#&amp;"Calibri"&amp;10&amp;K000000 CONTROLLED</oddFooter>
  </headerFooter>
  <ignoredErrors>
    <ignoredError sqref="BB240:BB243"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Information Page</vt:lpstr>
      <vt:lpstr>Benchmark Page</vt:lpstr>
      <vt:lpstr>Graphs</vt:lpstr>
      <vt:lpstr>Graphs %</vt:lpstr>
      <vt:lpstr>Graphs - select schools</vt:lpstr>
      <vt:lpstr>Utilities graph</vt:lpstr>
      <vt:lpstr>Teaching graph</vt:lpstr>
      <vt:lpstr>Support staff graph</vt:lpstr>
      <vt:lpstr>Data</vt:lpstr>
      <vt:lpstr>Pupil Numbers</vt:lpstr>
      <vt:lpstr>Floor Area</vt:lpstr>
      <vt:lpstr>Deprivation</vt:lpstr>
      <vt:lpstr>Rankings</vt:lpstr>
      <vt:lpstr>Cost Elements</vt:lpstr>
      <vt:lpstr>Cost Elements Lookup</vt:lpstr>
      <vt:lpstr>Schools</vt:lpstr>
      <vt:lpstr>Academies</vt:lpstr>
      <vt:lpstr>NAME</vt:lpstr>
      <vt:lpstr>Graphs!Print_Area</vt:lpstr>
      <vt:lpstr>'Graphs - select schools'!Print_Area</vt:lpstr>
      <vt:lpstr>'Graphs %'!Print_Area</vt:lpstr>
      <vt:lpstr>'Information Page'!Print_Area</vt:lpstr>
    </vt:vector>
  </TitlesOfParts>
  <Company>Derbyshire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Wainwright</dc:creator>
  <cp:lastModifiedBy>Alexandra Mackay (Corporate Services and Transformatio</cp:lastModifiedBy>
  <cp:lastPrinted>2024-08-13T10:47:04Z</cp:lastPrinted>
  <dcterms:created xsi:type="dcterms:W3CDTF">2013-08-13T10:52:10Z</dcterms:created>
  <dcterms:modified xsi:type="dcterms:W3CDTF">2025-08-29T10:37:09Z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8904da-5dbb-4716-9521-7a682c6e8720_Enabled">
    <vt:lpwstr>true</vt:lpwstr>
  </property>
  <property fmtid="{D5CDD505-2E9C-101B-9397-08002B2CF9AE}" pid="3" name="MSIP_Label_768904da-5dbb-4716-9521-7a682c6e8720_SetDate">
    <vt:lpwstr>2024-08-08T15:35:47Z</vt:lpwstr>
  </property>
  <property fmtid="{D5CDD505-2E9C-101B-9397-08002B2CF9AE}" pid="4" name="MSIP_Label_768904da-5dbb-4716-9521-7a682c6e8720_Method">
    <vt:lpwstr>Standard</vt:lpwstr>
  </property>
  <property fmtid="{D5CDD505-2E9C-101B-9397-08002B2CF9AE}" pid="5" name="MSIP_Label_768904da-5dbb-4716-9521-7a682c6e8720_Name">
    <vt:lpwstr>DCC Controlled</vt:lpwstr>
  </property>
  <property fmtid="{D5CDD505-2E9C-101B-9397-08002B2CF9AE}" pid="6" name="MSIP_Label_768904da-5dbb-4716-9521-7a682c6e8720_SiteId">
    <vt:lpwstr>429a8eb3-3210-4e1a-aaa2-6ccde0ddabc5</vt:lpwstr>
  </property>
  <property fmtid="{D5CDD505-2E9C-101B-9397-08002B2CF9AE}" pid="7" name="MSIP_Label_768904da-5dbb-4716-9521-7a682c6e8720_ActionId">
    <vt:lpwstr>dccb5f5b-99d6-490b-b383-aec5b69ba4ce</vt:lpwstr>
  </property>
  <property fmtid="{D5CDD505-2E9C-101B-9397-08002B2CF9AE}" pid="8" name="MSIP_Label_768904da-5dbb-4716-9521-7a682c6e8720_ContentBits">
    <vt:lpwstr>2</vt:lpwstr>
  </property>
</Properties>
</file>